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6930" activeTab="1"/>
  </bookViews>
  <sheets>
    <sheet name="Definição " sheetId="1" r:id="rId1"/>
    <sheet name="Data conclusão" sheetId="2" r:id="rId2"/>
    <sheet name="Horas de Desenvolvimento" sheetId="3" r:id="rId3"/>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3" i="2"/>
  <c r="B4"/>
  <c r="B5"/>
  <c r="B6"/>
  <c r="B7"/>
  <c r="B8"/>
  <c r="B9"/>
  <c r="B10"/>
  <c r="B11"/>
  <c r="B12"/>
  <c r="B13"/>
  <c r="B14"/>
  <c r="B15"/>
  <c r="B16"/>
  <c r="B17"/>
  <c r="B18"/>
  <c r="B19"/>
  <c r="B20"/>
  <c r="B21"/>
  <c r="B22"/>
  <c r="B23"/>
  <c r="B24"/>
  <c r="B25"/>
  <c r="B26"/>
  <c r="B27"/>
  <c r="B28"/>
  <c r="B29"/>
  <c r="B30"/>
  <c r="B2"/>
  <c r="B32" s="1"/>
  <c r="K33" s="1"/>
  <c r="D2" i="3"/>
  <c r="G2"/>
  <c r="N3"/>
  <c r="N4"/>
  <c r="N5"/>
  <c r="N6"/>
  <c r="N7"/>
  <c r="N8"/>
  <c r="N9"/>
  <c r="N10"/>
  <c r="N11"/>
  <c r="N12"/>
  <c r="N13"/>
  <c r="N14"/>
  <c r="N15"/>
  <c r="N16"/>
  <c r="N17"/>
  <c r="N18"/>
  <c r="N19"/>
  <c r="N20"/>
  <c r="N21"/>
  <c r="N22"/>
  <c r="N23"/>
  <c r="N24"/>
  <c r="N25"/>
  <c r="N26"/>
  <c r="N27"/>
  <c r="N28"/>
  <c r="N29"/>
  <c r="N30"/>
  <c r="L2"/>
  <c r="L3"/>
  <c r="L4"/>
  <c r="L5"/>
  <c r="L6"/>
  <c r="L7"/>
  <c r="L8"/>
  <c r="L9"/>
  <c r="L10"/>
  <c r="L11"/>
  <c r="L12"/>
  <c r="L13"/>
  <c r="L14"/>
  <c r="L15"/>
  <c r="L16"/>
  <c r="L17"/>
  <c r="L18"/>
  <c r="L19"/>
  <c r="L20"/>
  <c r="L21"/>
  <c r="L22"/>
  <c r="L23"/>
  <c r="L24"/>
  <c r="L25"/>
  <c r="L26"/>
  <c r="L27"/>
  <c r="L28"/>
  <c r="L29"/>
  <c r="L30"/>
  <c r="L31"/>
  <c r="K2"/>
  <c r="K3"/>
  <c r="K4"/>
  <c r="K5"/>
  <c r="K6"/>
  <c r="K7"/>
  <c r="K8"/>
  <c r="K9"/>
  <c r="K10"/>
  <c r="K11"/>
  <c r="K12"/>
  <c r="K13"/>
  <c r="K14"/>
  <c r="K15"/>
  <c r="K16"/>
  <c r="K17"/>
  <c r="K18"/>
  <c r="K19"/>
  <c r="K20"/>
  <c r="K21"/>
  <c r="K22"/>
  <c r="K23"/>
  <c r="K24"/>
  <c r="K25"/>
  <c r="K26"/>
  <c r="K27"/>
  <c r="K28"/>
  <c r="K29"/>
  <c r="K30"/>
  <c r="K31"/>
  <c r="I2"/>
  <c r="I3"/>
  <c r="I4"/>
  <c r="I5"/>
  <c r="I6"/>
  <c r="I7"/>
  <c r="I8"/>
  <c r="I9"/>
  <c r="I10"/>
  <c r="I11"/>
  <c r="I12"/>
  <c r="I13"/>
  <c r="I14"/>
  <c r="I15"/>
  <c r="I16"/>
  <c r="I17"/>
  <c r="I18"/>
  <c r="I19"/>
  <c r="I20"/>
  <c r="I21"/>
  <c r="I22"/>
  <c r="I23"/>
  <c r="I24"/>
  <c r="I25"/>
  <c r="I26"/>
  <c r="I27"/>
  <c r="I28"/>
  <c r="I29"/>
  <c r="I30"/>
  <c r="I31"/>
  <c r="H2"/>
  <c r="H3"/>
  <c r="H4"/>
  <c r="H5"/>
  <c r="H6"/>
  <c r="H7"/>
  <c r="H8"/>
  <c r="H9"/>
  <c r="H10"/>
  <c r="H11"/>
  <c r="H12"/>
  <c r="H13"/>
  <c r="H14"/>
  <c r="H15"/>
  <c r="H16"/>
  <c r="H17"/>
  <c r="H18"/>
  <c r="H19"/>
  <c r="H20"/>
  <c r="H21"/>
  <c r="H22"/>
  <c r="H23"/>
  <c r="H24"/>
  <c r="H25"/>
  <c r="H26"/>
  <c r="H27"/>
  <c r="H28"/>
  <c r="H29"/>
  <c r="H30"/>
  <c r="H31"/>
  <c r="G3"/>
  <c r="G4"/>
  <c r="G5"/>
  <c r="G6"/>
  <c r="G7"/>
  <c r="G8"/>
  <c r="G9"/>
  <c r="G10"/>
  <c r="G11"/>
  <c r="G12"/>
  <c r="G13"/>
  <c r="G14"/>
  <c r="G15"/>
  <c r="G16"/>
  <c r="G17"/>
  <c r="G18"/>
  <c r="G19"/>
  <c r="G20"/>
  <c r="G21"/>
  <c r="G22"/>
  <c r="G23"/>
  <c r="G24"/>
  <c r="G25"/>
  <c r="G26"/>
  <c r="G27"/>
  <c r="G28"/>
  <c r="G29"/>
  <c r="G30"/>
  <c r="G31"/>
  <c r="E2"/>
  <c r="E3"/>
  <c r="E4"/>
  <c r="E5"/>
  <c r="E6"/>
  <c r="E7"/>
  <c r="E8"/>
  <c r="E9"/>
  <c r="E10"/>
  <c r="E11"/>
  <c r="E12"/>
  <c r="E13"/>
  <c r="E14"/>
  <c r="E15"/>
  <c r="E16"/>
  <c r="E17"/>
  <c r="E18"/>
  <c r="E19"/>
  <c r="E20"/>
  <c r="E21"/>
  <c r="E22"/>
  <c r="E23"/>
  <c r="E24"/>
  <c r="E25"/>
  <c r="E26"/>
  <c r="E27"/>
  <c r="E28"/>
  <c r="E29"/>
  <c r="E30"/>
  <c r="E31"/>
  <c r="D3"/>
  <c r="D4"/>
  <c r="D5"/>
  <c r="D6"/>
  <c r="D7"/>
  <c r="D8"/>
  <c r="D9"/>
  <c r="D10"/>
  <c r="D11"/>
  <c r="D12"/>
  <c r="D13"/>
  <c r="D14"/>
  <c r="D15"/>
  <c r="D16"/>
  <c r="D17"/>
  <c r="D18"/>
  <c r="D19"/>
  <c r="D20"/>
  <c r="D21"/>
  <c r="D22"/>
  <c r="D23"/>
  <c r="D24"/>
  <c r="D25"/>
  <c r="D26"/>
  <c r="D27"/>
  <c r="D28"/>
  <c r="D29"/>
  <c r="D30"/>
  <c r="D31"/>
  <c r="C32"/>
  <c r="J2"/>
  <c r="J3"/>
  <c r="J4"/>
  <c r="J5"/>
  <c r="J6"/>
  <c r="J7"/>
  <c r="J8"/>
  <c r="J9"/>
  <c r="J10"/>
  <c r="J11"/>
  <c r="J12"/>
  <c r="J13"/>
  <c r="J14"/>
  <c r="J15"/>
  <c r="J16"/>
  <c r="J17"/>
  <c r="J18"/>
  <c r="J19"/>
  <c r="J20"/>
  <c r="J21"/>
  <c r="J22"/>
  <c r="J23"/>
  <c r="J24"/>
  <c r="J25"/>
  <c r="J26"/>
  <c r="J27"/>
  <c r="J28"/>
  <c r="J29"/>
  <c r="J30"/>
  <c r="J31"/>
  <c r="F2"/>
  <c r="F3"/>
  <c r="F4"/>
  <c r="F5"/>
  <c r="F6"/>
  <c r="F7"/>
  <c r="F8"/>
  <c r="F9"/>
  <c r="F10"/>
  <c r="F11"/>
  <c r="F12"/>
  <c r="F13"/>
  <c r="F14"/>
  <c r="F15"/>
  <c r="F16"/>
  <c r="F17"/>
  <c r="F18"/>
  <c r="F19"/>
  <c r="F20"/>
  <c r="F21"/>
  <c r="F22"/>
  <c r="F23"/>
  <c r="F24"/>
  <c r="F25"/>
  <c r="F26"/>
  <c r="F27"/>
  <c r="F28"/>
  <c r="F29"/>
  <c r="F30"/>
  <c r="F31"/>
  <c r="B32"/>
  <c r="I32" s="1"/>
  <c r="N5" i="2"/>
  <c r="N9"/>
  <c r="N13"/>
  <c r="N17"/>
  <c r="N21"/>
  <c r="N25"/>
  <c r="N29"/>
  <c r="N31"/>
  <c r="N30"/>
  <c r="N28"/>
  <c r="N27"/>
  <c r="N26"/>
  <c r="N24"/>
  <c r="N23"/>
  <c r="N22"/>
  <c r="N20"/>
  <c r="N19"/>
  <c r="N18"/>
  <c r="N16"/>
  <c r="N15"/>
  <c r="N14"/>
  <c r="N12"/>
  <c r="N11"/>
  <c r="N10"/>
  <c r="N8"/>
  <c r="N7"/>
  <c r="N6"/>
  <c r="N4"/>
  <c r="N3"/>
  <c r="N2"/>
  <c r="N2" i="3" l="1"/>
  <c r="G32"/>
  <c r="K32"/>
  <c r="L32"/>
  <c r="H32"/>
  <c r="D32"/>
  <c r="E32"/>
  <c r="F32"/>
  <c r="J32"/>
  <c r="N31"/>
  <c r="N32" i="2"/>
  <c r="N33" s="1"/>
  <c r="N32" i="3" l="1"/>
  <c r="N37" s="1"/>
  <c r="N38" s="1"/>
  <c r="P1" i="2"/>
  <c r="N34" i="3" l="1"/>
  <c r="N35"/>
  <c r="N39"/>
  <c r="N36" l="1"/>
  <c r="N40" s="1"/>
</calcChain>
</file>

<file path=xl/sharedStrings.xml><?xml version="1.0" encoding="utf-8"?>
<sst xmlns="http://schemas.openxmlformats.org/spreadsheetml/2006/main" count="151" uniqueCount="106">
  <si>
    <t xml:space="preserve">DEFINIÇÃO  </t>
  </si>
  <si>
    <t xml:space="preserve">CÓDIGO </t>
  </si>
  <si>
    <t>1.4.1</t>
  </si>
  <si>
    <t>CONSUMIDOR</t>
  </si>
  <si>
    <t xml:space="preserve">ADMINISTRADOR </t>
  </si>
  <si>
    <t xml:space="preserve">OBSERVAÇÃO </t>
  </si>
  <si>
    <t xml:space="preserve">TÓPICO </t>
  </si>
  <si>
    <t>VISITANTE</t>
  </si>
  <si>
    <t xml:space="preserve">COMPRADOR </t>
  </si>
  <si>
    <t>FORNECEDOR / VENDENDOR</t>
  </si>
  <si>
    <t>SUPORTE</t>
  </si>
  <si>
    <t>SUPER-USUÁRIO</t>
  </si>
  <si>
    <t>1.4.2</t>
  </si>
  <si>
    <t>Definições iniciais quanto às informações necessárias para os modelos de produtos,
anúncios, serviços, contas, endereços, estoques, valores... Tudo que precise ser guardado para
posterior utilização pelo portal. É necessário definir todos os campos que devem ser preenchidos ou
que possam ser preenchidos sem obrigatoriedade para que esses campos sejam criados no banco de
dados. Nas primeiras duas semanas de desenvolvimento esses dados precisam ser definidos para
que o banco de dados seja criado.</t>
  </si>
  <si>
    <t>É preciso determinar as categorias e sub-categorias de produtos e serviços para que os
visitantes possam filtrar os produtos e serviços que desejam e encontrem aquilo que desejam</t>
  </si>
  <si>
    <t>1.4.3</t>
  </si>
  <si>
    <t>1.4.4</t>
  </si>
  <si>
    <t>1.4.5</t>
  </si>
  <si>
    <t>1.4.6</t>
  </si>
  <si>
    <t>1.4.7</t>
  </si>
  <si>
    <t>1.4.8</t>
  </si>
  <si>
    <t>Posteriormente será necessário definir os modelos de apresentação, tamanhos, quantidade de
imagens, quantidade de palavras, valores, quantidade e anúncios por vendedor e forma de cobrança
sobre os serviços prestados pelo portal para esses vendedores</t>
  </si>
  <si>
    <t>Qual o limite de automação de ações: O vendedor se cadastra e já pode anunciar ou precisa
de aprovação de algum outro perfil?</t>
  </si>
  <si>
    <t>Como será o controle financeiro?</t>
  </si>
  <si>
    <t>Quais serão as formas de contratação do vendedor (anunciante) com o portal?</t>
  </si>
  <si>
    <t>Quais das regras de descontos? Teremos descontos feitos pelos vendedores e descontos
feitos pelo portal?</t>
  </si>
  <si>
    <t>Teremos códigos promocionais? Como será a operacionalização dessas promoções?</t>
  </si>
  <si>
    <r>
      <t xml:space="preserve">Visitante com livre acesso aos (1) produtos, (2) serviços e (3) anúncios. Para simplificar a comunicação na construção e execução do projeto podemos chamá-los de, simplemente, itens de venda. O visitante pode explorar a área de itens de venda sem qualquer barreira. </t>
    </r>
    <r>
      <rPr>
        <sz val="10"/>
        <color rgb="FFFF0000"/>
        <rFont val="Calibri"/>
        <family val="2"/>
        <scheme val="minor"/>
      </rPr>
      <t>Quais dados podem ser colhido com o simples acesso do visitante?</t>
    </r>
  </si>
  <si>
    <t xml:space="preserve">Dados para a compra como: cadastro com dados pessoais CPF, E-mail, Telefone (whatsapp se tiver), se for possível poderíamos ter um chat no próprio portal que ativasse informando sobre a operação de compra, endereço para entrega, informar se o comprador quer a entrega é imediata ou programada (para produtos locais), os horários, pontos de referência, o nome da pessoa que irá receber a encomenda, se for compra por cupom (o comprador recebe um vaucher e tem um prazo para pedir ou consumir/resgatar o produto diretamente na loja, parecido com o Peixe Urbano). cadastrar cartão de crédito caso opte por essa forma de pagamento. </t>
  </si>
  <si>
    <t>Dados da empresa, do responsável financeiro/cadastro e inserção de produtos</t>
  </si>
  <si>
    <t>Administração de "intens de venda" pela natureza de cada um e por região. Por exemplo, pode ser que no futuro tenhamos um administrador para produtos relacionados apenas com o setor automotivo; outro para moda e acessórios, outro para eletro-eletrônicos, outro para publicidade (...).</t>
  </si>
  <si>
    <t>Para debelar especificação dos itens de venda, dos cadastros dos consumidores, dos fornecedores, das compras, inconssistência de acesso na plataforma.</t>
  </si>
  <si>
    <t xml:space="preserve">Esse(s) terá acesso a todos os campos da "caixa de negócios" e poderar fazer análises mediante relatórios estatísticos gerados. Dessa forma poderá interpretar e direcionar as medidas a serem tomadas para fomentar a venda, podendo observar as relações entre váriáveis como: satisfação do cliente, variedades, visualização, desistências, produtos mais vendidos, menos vendidos, mais visitados e menos vendido, menos visitado e mais vendido, tudo de acordo com região, classe social/financeira (se posível), profissão (se possível), fasixa etária (se possível), sexo (se possível), dentre outras variáveis previstas ou a ser implementadas. </t>
  </si>
  <si>
    <t xml:space="preserve">Sim. As categorias pode ser filtrada por faixa de preço, mais/menos comprados, disponíveis, loalização, disatância do comprador, horário de funcionamento do estabelecimento (...) </t>
  </si>
  <si>
    <t xml:space="preserve">Deverá alimentar o sistema com as informações que são de sua exclusiva responsabilidade. </t>
  </si>
  <si>
    <t xml:space="preserve">Haverá um critério elementar para a apresentação dos itens de venda que será submetido a  aprimoramento constante na apresentação do item de venda. Por exemplo: produto bem fotografado, precisão na descrição, possibilidade de vídeo aprsentando o produto/item de venda </t>
  </si>
  <si>
    <t>Precisará se submeter a análise dos adminstradores e do responsável pela região/ item de venda. Haverá ssinatura de contrato e regras para exposição de itens de venda.</t>
  </si>
  <si>
    <t xml:space="preserve">deverá conhecer todos os processos previstos no portal </t>
  </si>
  <si>
    <t>Sim. As categorias pode ser filtrada por faixa de preço, mais/menos comprados, disponíveis, loalização, disatância do comprador, horário de funcionamento do estabelecimento (...). Visitante poderá "seguir" fornecedor de itens de venda, dessa forma terá privilégio em relação aos demais visitantes.</t>
  </si>
  <si>
    <t>Poderá ver o histórico de visita/navegação. Fornecedores que seguem e podem deixar de seguir. Marcar itens de venda</t>
  </si>
  <si>
    <t>Poderá ver o histórico de compras e visitsas de itens de venda, bem como visitas/navegação.  Fornecedores que seguem e podem deixar de seguir. Marcar itens de venda. Em princípio não haverá histórico de controle financeiro disponível para visualização para esse usuário.</t>
  </si>
  <si>
    <t>Por item, descontadas as comissões pré-estabelecidas e os custo financeiros com a compra (cartões, boletos).</t>
  </si>
  <si>
    <t xml:space="preserve">Não haverá </t>
  </si>
  <si>
    <t>Acesso restrito</t>
  </si>
  <si>
    <t>acesso irrestrito</t>
  </si>
  <si>
    <t>Pode ser (a) limitada a região, por (b) tempo de exposição (duração), (c) por número de acesso/visualização de consumidor, (d) por local privilagiado na página, (e)na forma de mala direta aos seguidores dos fornecedores, (f) por evento direcionado a outra página com ou sem contratação. Todos pagos antecipadamente ou, eventualmente, com percentual na venda do produto. Isto é, a publicidade pode ser pura (apenas publicidade) ou mista (com percentual na venda).</t>
  </si>
  <si>
    <t>Poderá haver desconto feito pelo portal, contudo será combinado previamente com o fornecedor.</t>
  </si>
  <si>
    <t>Sim, teremos descontos feitos pelos vendedores. Sendo de sua responsabilidade o cadastramento. Os descontos devem ser responsáveis de forma que não induzam o consumidor a erro e faça falsas ofertas. Poderá promover descontos em campanhas previamente acordado com o site de forma a massificar/potencializar ou introduzir novos itens de venda.</t>
  </si>
  <si>
    <t xml:space="preserve">Estará disponível para esse usuário </t>
  </si>
  <si>
    <t xml:space="preserve">Ofertará, mas deverá estabelecer as regras previamente, inclusive informando os limites de entrega, estoque, data de validade, dentre outras informações </t>
  </si>
  <si>
    <t>As ofertas poderão ser para o visitante, ou exclusivas/antecipadas para os consumidores seguidores. Haverá um espaço para promoções no site (com vários níveis de acesso).</t>
  </si>
  <si>
    <t>Podemos ter compradores pessoas físicas e jurídicas. Contudo, só pessoas jurídicas poderão ser forncedor/vendedor , salvo algumas exceções que poderão ser implementadas (recompra de cupons)</t>
  </si>
  <si>
    <t>Tabela</t>
  </si>
  <si>
    <t>Parâmetros</t>
  </si>
  <si>
    <t>Persistencia</t>
  </si>
  <si>
    <t>Negócio</t>
  </si>
  <si>
    <t>Fachada</t>
  </si>
  <si>
    <t>Inserir</t>
  </si>
  <si>
    <t>Alterar</t>
  </si>
  <si>
    <t>Excluir</t>
  </si>
  <si>
    <t>Listar</t>
  </si>
  <si>
    <t>Permissões</t>
  </si>
  <si>
    <t>Filtros</t>
  </si>
  <si>
    <t>Regras</t>
  </si>
  <si>
    <t>Migração</t>
  </si>
  <si>
    <t>Realizado</t>
  </si>
  <si>
    <t>Percentual Realizado</t>
  </si>
  <si>
    <t>Produto</t>
  </si>
  <si>
    <t>Anúncio</t>
  </si>
  <si>
    <t>Serviço</t>
  </si>
  <si>
    <t>Conta</t>
  </si>
  <si>
    <t>Endereço</t>
  </si>
  <si>
    <t>Tipo de Usuário</t>
  </si>
  <si>
    <t>Comprador</t>
  </si>
  <si>
    <t>Forma de Entrega</t>
  </si>
  <si>
    <t>Forma de Pagamento</t>
  </si>
  <si>
    <t>Categoria de Produto</t>
  </si>
  <si>
    <t>Categoria de Serviço</t>
  </si>
  <si>
    <t>Detalhes do Produto</t>
  </si>
  <si>
    <t>Detalhes do Serviço</t>
  </si>
  <si>
    <t>Histórico do Visitante</t>
  </si>
  <si>
    <t>Vínculo Visitante / Fornecedor</t>
  </si>
  <si>
    <t>Carrinho de Compra</t>
  </si>
  <si>
    <t>Desconto Produto</t>
  </si>
  <si>
    <t>Desconto Serviço</t>
  </si>
  <si>
    <t>Voucher Produto</t>
  </si>
  <si>
    <t>Voucher Serviço</t>
  </si>
  <si>
    <t>Fornecedor PF</t>
  </si>
  <si>
    <t>Fornecedor PJ</t>
  </si>
  <si>
    <t>Estoque do Produto</t>
  </si>
  <si>
    <t>Usuário</t>
  </si>
  <si>
    <t>Menu</t>
  </si>
  <si>
    <t>Módulo</t>
  </si>
  <si>
    <t>Permissão</t>
  </si>
  <si>
    <t>Vínculo Módulo / Usuário</t>
  </si>
  <si>
    <t>Vínculo Permissão / Tipo de Usuário</t>
  </si>
  <si>
    <t>Horas / Desenv.</t>
  </si>
  <si>
    <t>Dias Úteis</t>
  </si>
  <si>
    <t>Custo/Mês</t>
  </si>
  <si>
    <t>Hora Programação</t>
  </si>
  <si>
    <t>70% do tempo</t>
  </si>
  <si>
    <t>30% do tempo</t>
  </si>
  <si>
    <t>Custo Total</t>
  </si>
  <si>
    <t>Semanas Úteis</t>
  </si>
  <si>
    <t>Meses Úteis</t>
  </si>
  <si>
    <t>Hora Análise</t>
  </si>
</sst>
</file>

<file path=xl/styles.xml><?xml version="1.0" encoding="utf-8"?>
<styleSheet xmlns="http://schemas.openxmlformats.org/spreadsheetml/2006/main">
  <numFmts count="3">
    <numFmt numFmtId="8" formatCode="&quot;R$&quot;\ #,##0.00;[Red]\-&quot;R$&quot;\ #,##0.00"/>
    <numFmt numFmtId="43" formatCode="_-* #,##0.00_-;\-* #,##0.00_-;_-* &quot;-&quot;??_-;_-@_-"/>
    <numFmt numFmtId="164" formatCode="_-* #,##0_-;\-* #,##0_-;_-* &quot;-&quot;??_-;_-@_-"/>
  </numFmts>
  <fonts count="9">
    <font>
      <sz val="11"/>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10"/>
      <color rgb="FFFF0000"/>
      <name val="Calibri"/>
      <family val="2"/>
      <scheme val="minor"/>
    </font>
    <font>
      <sz val="11"/>
      <color theme="1"/>
      <name val="Calibri"/>
      <family val="2"/>
      <scheme val="minor"/>
    </font>
    <font>
      <sz val="11"/>
      <color theme="0"/>
      <name val="Calibri"/>
      <family val="2"/>
      <scheme val="minor"/>
    </font>
    <font>
      <u/>
      <sz val="11"/>
      <color theme="1"/>
      <name val="Calibri"/>
      <family val="2"/>
      <scheme val="minor"/>
    </font>
    <font>
      <sz val="11"/>
      <color theme="0" tint="-0.1499984740745262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61">
    <xf numFmtId="0" fontId="0" fillId="0" borderId="0" xfId="0"/>
    <xf numFmtId="0" fontId="2" fillId="0" borderId="0" xfId="0" applyFont="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6" xfId="0" applyBorder="1"/>
    <xf numFmtId="0" fontId="0" fillId="0" borderId="7" xfId="0" applyBorder="1" applyAlignment="1">
      <alignment horizontal="center"/>
    </xf>
    <xf numFmtId="0" fontId="0" fillId="0" borderId="5" xfId="0" applyBorder="1" applyAlignment="1">
      <alignment horizontal="center"/>
    </xf>
    <xf numFmtId="0" fontId="0" fillId="0" borderId="5" xfId="0" applyFont="1" applyBorder="1" applyAlignment="1">
      <alignment horizontal="center"/>
    </xf>
    <xf numFmtId="0" fontId="0" fillId="0" borderId="8" xfId="0" applyBorder="1" applyAlignment="1">
      <alignment horizontal="center"/>
    </xf>
    <xf numFmtId="0" fontId="0" fillId="0" borderId="6" xfId="0" applyBorder="1" applyAlignment="1">
      <alignment horizontal="center"/>
    </xf>
    <xf numFmtId="10" fontId="5" fillId="0" borderId="0" xfId="2" applyNumberFormat="1" applyFont="1"/>
    <xf numFmtId="0" fontId="0" fillId="0" borderId="3" xfId="0" applyBorder="1" applyAlignment="1">
      <alignment horizontal="center"/>
    </xf>
    <xf numFmtId="14" fontId="0" fillId="0" borderId="1" xfId="0" applyNumberFormat="1" applyBorder="1" applyAlignment="1">
      <alignment horizontal="center"/>
    </xf>
    <xf numFmtId="14" fontId="0" fillId="0" borderId="10" xfId="0" applyNumberFormat="1" applyBorder="1" applyAlignment="1">
      <alignment horizontal="center"/>
    </xf>
    <xf numFmtId="0" fontId="0" fillId="0" borderId="9" xfId="0" applyBorder="1" applyAlignment="1">
      <alignment horizontal="center"/>
    </xf>
    <xf numFmtId="0" fontId="0" fillId="0" borderId="9" xfId="0" applyBorder="1"/>
    <xf numFmtId="0" fontId="0" fillId="0" borderId="1" xfId="0" applyBorder="1" applyAlignment="1">
      <alignment horizontal="center"/>
    </xf>
    <xf numFmtId="0" fontId="7" fillId="0" borderId="1" xfId="0" applyFont="1" applyBorder="1" applyAlignment="1">
      <alignment horizontal="center"/>
    </xf>
    <xf numFmtId="14" fontId="0" fillId="0" borderId="1" xfId="0" applyNumberFormat="1" applyFont="1" applyBorder="1" applyAlignment="1">
      <alignment horizontal="center"/>
    </xf>
    <xf numFmtId="14" fontId="0" fillId="0" borderId="0" xfId="0" applyNumberFormat="1"/>
    <xf numFmtId="0" fontId="0" fillId="0" borderId="1" xfId="0" applyFont="1" applyBorder="1" applyAlignment="1">
      <alignment horizontal="center"/>
    </xf>
    <xf numFmtId="0" fontId="0" fillId="0" borderId="11" xfId="0" applyBorder="1"/>
    <xf numFmtId="0" fontId="0" fillId="0" borderId="12" xfId="0" applyBorder="1" applyAlignment="1">
      <alignment horizontal="center"/>
    </xf>
    <xf numFmtId="14" fontId="0" fillId="0" borderId="4" xfId="0" applyNumberFormat="1"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0" fillId="0" borderId="13" xfId="0" applyBorder="1"/>
    <xf numFmtId="0" fontId="0" fillId="0" borderId="15" xfId="0" applyBorder="1" applyAlignment="1">
      <alignment horizontal="center"/>
    </xf>
    <xf numFmtId="0" fontId="0" fillId="0" borderId="14" xfId="0" applyBorder="1" applyAlignment="1">
      <alignment horizontal="center"/>
    </xf>
    <xf numFmtId="0" fontId="8" fillId="0" borderId="14"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0" xfId="0" applyBorder="1" applyAlignment="1">
      <alignment horizontal="right"/>
    </xf>
    <xf numFmtId="0" fontId="0" fillId="0" borderId="0" xfId="0" applyAlignment="1">
      <alignment horizontal="center"/>
    </xf>
    <xf numFmtId="43" fontId="0" fillId="0" borderId="1" xfId="1" applyFont="1" applyBorder="1" applyAlignment="1">
      <alignment horizontal="center"/>
    </xf>
    <xf numFmtId="43" fontId="0" fillId="0" borderId="10" xfId="1" applyFont="1" applyBorder="1" applyAlignment="1">
      <alignment horizontal="center"/>
    </xf>
    <xf numFmtId="43" fontId="7" fillId="0" borderId="1" xfId="1" applyFont="1" applyBorder="1" applyAlignment="1">
      <alignment horizontal="center"/>
    </xf>
    <xf numFmtId="43" fontId="0" fillId="0" borderId="4" xfId="0" applyNumberFormat="1" applyBorder="1" applyAlignment="1">
      <alignment horizontal="center"/>
    </xf>
    <xf numFmtId="43" fontId="0" fillId="0" borderId="15" xfId="0" applyNumberFormat="1" applyBorder="1" applyAlignment="1">
      <alignment horizontal="center"/>
    </xf>
    <xf numFmtId="43" fontId="8" fillId="0" borderId="14" xfId="0" applyNumberFormat="1" applyFont="1" applyBorder="1" applyAlignment="1">
      <alignment horizontal="center"/>
    </xf>
    <xf numFmtId="164" fontId="0" fillId="0" borderId="14" xfId="0" applyNumberFormat="1" applyBorder="1" applyAlignment="1">
      <alignment horizontal="center"/>
    </xf>
    <xf numFmtId="43" fontId="0" fillId="0" borderId="17" xfId="1" applyFont="1" applyBorder="1" applyAlignment="1">
      <alignment horizontal="center"/>
    </xf>
    <xf numFmtId="43" fontId="0" fillId="0" borderId="9" xfId="1" applyFont="1" applyBorder="1" applyAlignment="1">
      <alignment horizontal="center"/>
    </xf>
    <xf numFmtId="43" fontId="0" fillId="0" borderId="11" xfId="1" applyFont="1" applyBorder="1" applyAlignment="1">
      <alignment horizontal="center"/>
    </xf>
    <xf numFmtId="43" fontId="0" fillId="0" borderId="0" xfId="0" applyNumberFormat="1"/>
    <xf numFmtId="43" fontId="0" fillId="0" borderId="0" xfId="1" applyFont="1"/>
    <xf numFmtId="8" fontId="0" fillId="0" borderId="0" xfId="0" applyNumberFormat="1" applyAlignment="1">
      <alignment horizontal="center"/>
    </xf>
    <xf numFmtId="0" fontId="6" fillId="0" borderId="21" xfId="0" applyFont="1" applyBorder="1" applyAlignment="1">
      <alignment horizontal="center"/>
    </xf>
    <xf numFmtId="10" fontId="0" fillId="0" borderId="18" xfId="0" applyNumberFormat="1" applyFont="1" applyBorder="1" applyAlignment="1">
      <alignment horizontal="center"/>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0" xfId="0" applyAlignment="1">
      <alignment horizontal="right"/>
    </xf>
  </cellXfs>
  <cellStyles count="3">
    <cellStyle name="Normal" xfId="0" builtinId="0"/>
    <cellStyle name="Porcentagem" xfId="2" builtinId="5"/>
    <cellStyle name="Separador de milhares" xfId="1" builtinId="3"/>
  </cellStyles>
  <dxfs count="66">
    <dxf>
      <font>
        <b val="0"/>
        <i val="0"/>
        <strike val="0"/>
        <condense val="0"/>
        <extend val="0"/>
        <outline val="0"/>
        <shadow val="0"/>
        <u val="none"/>
        <vertAlign val="baseline"/>
        <sz val="11"/>
        <color theme="1"/>
        <name val="Calibri"/>
        <scheme val="minor"/>
      </font>
      <numFmt numFmtId="14" formatCode="0.00%"/>
      <alignment horizontal="center" vertical="bottom" textRotation="0" wrapText="0" indent="0" relativeIndent="0" justifyLastLine="0" shrinkToFit="0" mergeCell="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theme="0"/>
        <name val="Calibri"/>
        <scheme val="minor"/>
      </font>
      <alignment horizontal="center" vertical="bottom" textRotation="0" wrapText="0" indent="0" relativeIndent="0" justifyLastLine="0" shrinkToFit="0" mergeCell="0" readingOrder="0"/>
      <border diagonalUp="0" diagonalDown="0" outline="0">
        <left style="thin">
          <color indexed="64"/>
        </left>
        <right/>
        <top/>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0"/>
        <name val="Calibri"/>
        <scheme val="minor"/>
      </font>
      <alignment horizontal="center" vertical="bottom" textRotation="0" wrapText="0" indent="0" relativeIndent="0" justifyLastLine="0" shrinkToFit="0" mergeCell="0" readingOrder="0"/>
      <border diagonalUp="0" diagonalDown="0" outline="0">
        <left style="thin">
          <color indexed="64"/>
        </left>
        <right/>
        <top/>
        <bottom/>
      </border>
    </dxf>
    <dxf>
      <alignment horizontal="right" vertical="bottom" textRotation="0" wrapText="0" indent="0" relativeIndent="0" justifyLastLine="0" shrinkToFit="0" mergeCell="0" readingOrder="0"/>
      <border diagonalUp="0" diagonalDown="0" outline="0">
        <left style="thin">
          <color indexed="64"/>
        </left>
        <right style="thin">
          <color indexed="64"/>
        </right>
        <top/>
        <bottom/>
      </border>
    </dxf>
    <dxf>
      <alignment horizontal="right" vertical="bottom" textRotation="0" wrapText="0" indent="0" relativeIndent="0" justifyLastLine="0" shrinkToFit="0" mergeCell="0" readingOrder="0"/>
      <border diagonalUp="0" diagonalDown="0" outline="0">
        <left style="thin">
          <color indexed="64"/>
        </left>
        <right style="thin">
          <color indexed="64"/>
        </right>
        <top/>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alignment horizontal="center" vertical="bottom" textRotation="0" wrapText="0" indent="0" relativeIndent="0" justifyLastLine="0" shrinkToFit="0" mergeCell="0" readingOrder="0"/>
      <border diagonalUp="0" diagonalDown="0" outline="0">
        <left/>
        <right style="thin">
          <color indexed="64"/>
        </right>
        <top/>
        <bottom/>
      </border>
    </dxf>
    <dxf>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theme="1"/>
        <name val="Calibri"/>
        <scheme val="minor"/>
      </font>
      <numFmt numFmtId="14" formatCode="0.00%"/>
      <alignment horizontal="center" vertical="bottom" textRotation="0" wrapText="0" indent="0" relativeIndent="0" justifyLastLine="0" shrinkToFit="0" mergeCell="0" readingOrder="0"/>
      <border diagonalUp="0" diagonalDown="0" outline="0">
        <left style="medium">
          <color indexed="64"/>
        </left>
        <right style="medium">
          <color indexed="64"/>
        </right>
        <top/>
        <bottom style="medium">
          <color indexed="64"/>
        </bottom>
      </border>
    </dxf>
    <dxf>
      <numFmt numFmtId="0" formatCode="General"/>
      <alignment horizontal="center" vertical="bottom" textRotation="0" wrapText="0" indent="0" relativeIndent="255" justifyLastLine="0" shrinkToFit="0" readingOrder="0"/>
      <border diagonalUp="0" diagonalDown="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0"/>
        <name val="Calibri"/>
        <scheme val="minor"/>
      </font>
      <alignment horizontal="center" vertical="bottom" textRotation="0" wrapText="0" indent="0" relativeIndent="0" justifyLastLine="0" shrinkToFit="0" mergeCell="0" readingOrder="0"/>
      <border diagonalUp="0" diagonalDown="0" outline="0">
        <left style="thin">
          <color indexed="64"/>
        </left>
        <right/>
        <top/>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numFmt numFmtId="35" formatCode="_-* #,##0.00_-;\-* #,##0.00_-;_-* &quot;-&quot;??_-;_-@_-"/>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0"/>
        <name val="Calibri"/>
        <scheme val="minor"/>
      </font>
      <alignment horizontal="center" vertical="bottom" textRotation="0" wrapText="0" indent="0" relativeIndent="0" justifyLastLine="0" shrinkToFit="0" mergeCell="0" readingOrder="0"/>
      <border diagonalUp="0" diagonalDown="0" outline="0">
        <left style="thin">
          <color indexed="64"/>
        </left>
        <right/>
        <top/>
        <bottom/>
      </border>
    </dxf>
    <dxf>
      <numFmt numFmtId="35" formatCode="_-* #,##0.00_-;\-* #,##0.00_-;_-* &quot;-&quot;??_-;_-@_-"/>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relativeIndent="0" justifyLastLine="0" shrinkToFit="0" mergeCell="0" readingOrder="0"/>
      <border diagonalUp="0" diagonalDown="0" outline="0">
        <left style="thin">
          <color indexed="64"/>
        </left>
        <right style="thin">
          <color indexed="64"/>
        </right>
        <top/>
        <bottom/>
      </border>
    </dxf>
    <dxf>
      <numFmt numFmtId="35" formatCode="_-* #,##0.00_-;\-* #,##0.00_-;_-* &quot;-&quot;??_-;_-@_-"/>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bottom" textRotation="0" wrapText="0" indent="0" relativeIndent="0" justifyLastLine="0" shrinkToFit="0" mergeCell="0" readingOrder="0"/>
      <border diagonalUp="0" diagonalDown="0" outline="0">
        <left style="thin">
          <color indexed="64"/>
        </left>
        <right style="thin">
          <color indexed="64"/>
        </right>
        <top/>
        <bottom/>
      </border>
    </dxf>
    <dxf>
      <numFmt numFmtId="35" formatCode="_-* #,##0.00_-;\-* #,##0.00_-;_-* &quot;-&quot;??_-;_-@_-"/>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numFmt numFmtId="35" formatCode="_-* #,##0.00_-;\-* #,##0.00_-;_-* &quot;-&quot;??_-;_-@_-"/>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numFmt numFmtId="35" formatCode="_-* #,##0.00_-;\-* #,##0.00_-;_-* &quot;-&quot;??_-;_-@_-"/>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numFmt numFmtId="35" formatCode="_-* #,##0.00_-;\-* #,##0.00_-;_-* &quot;-&quot;??_-;_-@_-"/>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numFmt numFmtId="35" formatCode="_-* #,##0.00_-;\-* #,##0.00_-;_-* &quot;-&quot;??_-;_-@_-"/>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numFmt numFmtId="35" formatCode="_-* #,##0.00_-;\-* #,##0.00_-;_-* &quot;-&quot;??_-;_-@_-"/>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relativeIndent="0" justifyLastLine="0" shrinkToFit="0" mergeCell="0" readingOrder="0"/>
      <border diagonalUp="0" diagonalDown="0" outline="0">
        <left style="thin">
          <color indexed="64"/>
        </left>
        <right style="thin">
          <color indexed="64"/>
        </right>
        <top/>
        <bottom/>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relativeIndent="0" justifyLastLine="0" shrinkToFit="0" mergeCell="0" readingOrder="0"/>
      <border diagonalUp="0" diagonalDown="0" outline="0">
        <left/>
        <right style="thin">
          <color indexed="64"/>
        </right>
        <top/>
        <bottom/>
      </border>
    </dxf>
    <dxf>
      <numFmt numFmtId="0" formatCode="General"/>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medium">
          <color indexed="64"/>
        </left>
        <right style="medium">
          <color indexed="64"/>
        </right>
        <top/>
        <bottom style="medium">
          <color indexed="64"/>
        </bottom>
      </border>
    </dxf>
    <dxf>
      <border diagonalUp="0" diagonalDown="0">
        <left style="medium">
          <color indexed="64"/>
        </left>
        <right style="medium">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bottom/>
      </border>
    </dxf>
    <dxf>
      <border diagonalUp="0" diagonalDown="0">
        <left style="medium">
          <color rgb="FF000000"/>
        </left>
        <right style="medium">
          <color rgb="FF000000"/>
        </right>
        <top style="medium">
          <color rgb="FF000000"/>
        </top>
        <bottom style="medium">
          <color rgb="FF000000"/>
        </bottom>
      </border>
    </dxf>
    <dxf>
      <alignment horizontal="center" vertical="bottom" textRotation="0" wrapText="0" indent="0" relativeIndent="255" justifyLastLine="0" shrinkToFit="0" readingOrder="0"/>
    </dxf>
    <dxf>
      <border>
        <bottom style="thin">
          <color rgb="FF000000"/>
        </bottom>
      </border>
    </dxf>
    <dxf>
      <alignment horizontal="center" vertical="bottom" textRotation="0" wrapText="0" indent="0" relativeIndent="255" justifyLastLine="0" shrinkToFit="0" readingOrder="0"/>
      <border diagonalUp="0" diagonalDown="0">
        <left style="thin">
          <color indexed="64"/>
        </left>
        <right style="thin">
          <color indexed="64"/>
        </right>
        <top/>
        <bottom/>
      </border>
    </dxf>
    <dxf>
      <numFmt numFmtId="0" formatCode="General"/>
      <alignment horizontal="center" vertical="bottom" textRotation="0" wrapText="0" indent="0" relativeIndent="255" justifyLastLine="0" shrinkToFit="0" readingOrder="0"/>
      <border diagonalUp="0" diagonalDown="0">
        <left style="medium">
          <color indexed="64"/>
        </left>
        <right style="medium">
          <color indexed="64"/>
        </right>
        <top style="thin">
          <color indexed="64"/>
        </top>
        <bottom style="thin">
          <color indexed="64"/>
        </bottom>
      </border>
    </dxf>
    <dxf>
      <numFmt numFmtId="19" formatCode="dd/mm/yyyy"/>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vertical/>
        <horizontal/>
      </border>
    </dxf>
    <dxf>
      <numFmt numFmtId="19" formatCode="dd/mm/yyyy"/>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numFmt numFmtId="19" formatCode="dd/mm/yyyy"/>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dxf>
    <dxf>
      <numFmt numFmtId="0" formatCode="General"/>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alignment horizontal="center" vertical="bottom" textRotation="0" wrapText="0" indent="0" relativeIndent="255" justifyLastLine="0" shrinkToFit="0" readingOrder="0"/>
    </dxf>
    <dxf>
      <border>
        <bottom style="thin">
          <color indexed="64"/>
        </bottom>
      </border>
    </dxf>
    <dxf>
      <alignment horizontal="center" vertical="bottom" textRotation="0" wrapText="0" indent="0" relativeIndent="255"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1:N33" totalsRowCount="1" headerRowDxfId="65" dataDxfId="63" totalsRowDxfId="61" headerRowBorderDxfId="64" tableBorderDxfId="62" totalsRowBorderDxfId="60">
  <autoFilter ref="A1:N32"/>
  <tableColumns count="14">
    <tableColumn id="1" name="Tabela" dataDxfId="59" totalsRowDxfId="13"/>
    <tableColumn id="14" name="Parâmetros" dataDxfId="58" totalsRowDxfId="12"/>
    <tableColumn id="2" name="Persistencia" dataDxfId="57" totalsRowDxfId="11"/>
    <tableColumn id="3" name="Negócio" dataDxfId="56" totalsRowDxfId="10"/>
    <tableColumn id="4" name="Fachada" dataDxfId="55" totalsRowDxfId="9"/>
    <tableColumn id="5" name="Inserir" dataDxfId="54" totalsRowDxfId="8"/>
    <tableColumn id="7" name="Alterar" dataDxfId="53" totalsRowDxfId="7"/>
    <tableColumn id="8" name="Excluir" dataDxfId="52" totalsRowDxfId="6"/>
    <tableColumn id="9" name="Listar" dataDxfId="51" totalsRowDxfId="5"/>
    <tableColumn id="10" name="Permissões" totalsRowLabel="Percentual Realizado" dataDxfId="50" totalsRowDxfId="4"/>
    <tableColumn id="16" name="Filtros" totalsRowFunction="custom" dataDxfId="49" totalsRowDxfId="3">
      <totalsRowFormula>B32-C32</totalsRowFormula>
    </tableColumn>
    <tableColumn id="13" name="Regras" dataDxfId="48" totalsRowDxfId="2"/>
    <tableColumn id="6" name="Migração" totalsRowDxfId="1"/>
    <tableColumn id="11" name="Realizado" totalsRowFunction="custom" dataDxfId="47" totalsRowDxfId="0">
      <totalsRowFormula>N32/K33</totalsRowFormula>
    </tableColumn>
  </tableColumns>
  <tableStyleInfo name="TableStyleMedium1" showFirstColumn="0" showLastColumn="0" showRowStripes="1" showColumnStripes="0"/>
</table>
</file>

<file path=xl/tables/table2.xml><?xml version="1.0" encoding="utf-8"?>
<table xmlns="http://schemas.openxmlformats.org/spreadsheetml/2006/main" id="2" name="Tabela13" displayName="Tabela13" ref="A1:N32" totalsRowShown="0" headerRowDxfId="46" dataDxfId="44" totalsRowDxfId="42" headerRowBorderDxfId="45" tableBorderDxfId="43" totalsRowBorderDxfId="41">
  <autoFilter ref="A1:N32"/>
  <tableColumns count="14">
    <tableColumn id="1" name="Tabela" dataDxfId="40" totalsRowDxfId="39"/>
    <tableColumn id="14" name="Parâmetros" dataDxfId="38" totalsRowDxfId="37"/>
    <tableColumn id="2" name="Persistencia" dataDxfId="36" totalsRowDxfId="35"/>
    <tableColumn id="3" name="Negócio" dataDxfId="34" totalsRowDxfId="33">
      <calculatedColumnFormula>Tabela13[[#This Row],[Persistencia]]*Tabela13[[#This Row],[Parâmetros]]*0.2</calculatedColumnFormula>
    </tableColumn>
    <tableColumn id="4" name="Fachada" dataDxfId="32" totalsRowDxfId="31">
      <calculatedColumnFormula>Tabela13[[#This Row],[Persistencia]]*Tabela13[[#This Row],[Parâmetros]]*0.3</calculatedColumnFormula>
    </tableColumn>
    <tableColumn id="5" name="Inserir" dataDxfId="30" totalsRowDxfId="29">
      <calculatedColumnFormula>Tabela13[[#This Row],[Persistencia]]*Tabela13[[#This Row],[Parâmetros]]*0.3</calculatedColumnFormula>
    </tableColumn>
    <tableColumn id="7" name="Alterar" dataDxfId="28" totalsRowDxfId="27">
      <calculatedColumnFormula>Tabela13[[#This Row],[Persistencia]]*Tabela13[[#This Row],[Parâmetros]]*0.2</calculatedColumnFormula>
    </tableColumn>
    <tableColumn id="8" name="Excluir" dataDxfId="26" totalsRowDxfId="25">
      <calculatedColumnFormula>Tabela13[[#This Row],[Persistencia]]*Tabela13[[#This Row],[Parâmetros]]*0.1</calculatedColumnFormula>
    </tableColumn>
    <tableColumn id="9" name="Listar" dataDxfId="24" totalsRowDxfId="23">
      <calculatedColumnFormula>Tabela13[[#This Row],[Persistencia]]*Tabela13[[#This Row],[Parâmetros]]*0.25</calculatedColumnFormula>
    </tableColumn>
    <tableColumn id="10" name="Permissões" dataDxfId="22" totalsRowDxfId="21">
      <calculatedColumnFormula>Tabela13[[#This Row],[Persistencia]]*Tabela13[[#This Row],[Parâmetros]]*0.1</calculatedColumnFormula>
    </tableColumn>
    <tableColumn id="16" name="Filtros" dataDxfId="20" totalsRowDxfId="19">
      <calculatedColumnFormula>Tabela13[[#This Row],[Persistencia]]*Tabela13[[#This Row],[Parâmetros]]*0.4</calculatedColumnFormula>
    </tableColumn>
    <tableColumn id="13" name="Regras" dataDxfId="18" totalsRowDxfId="17">
      <calculatedColumnFormula>Tabela13[[#This Row],[Persistencia]]*Tabela13[[#This Row],[Parâmetros]]*0.5</calculatedColumnFormula>
    </tableColumn>
    <tableColumn id="6" name="Migração" totalsRowDxfId="16"/>
    <tableColumn id="11" name="Horas / Desenv." dataDxfId="15" totalsRowDxfId="14"/>
  </tableColumns>
  <tableStyleInfo name="TableStyleMedium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I11"/>
  <sheetViews>
    <sheetView topLeftCell="C1" workbookViewId="0">
      <pane ySplit="3" topLeftCell="A4" activePane="bottomLeft" state="frozen"/>
      <selection pane="bottomLeft" activeCell="I4" sqref="I4"/>
    </sheetView>
  </sheetViews>
  <sheetFormatPr defaultRowHeight="12.75"/>
  <cols>
    <col min="1" max="1" width="7.85546875" style="1" customWidth="1"/>
    <col min="2" max="2" width="36.140625" style="1" customWidth="1"/>
    <col min="3" max="3" width="22.28515625" style="1" customWidth="1"/>
    <col min="4" max="4" width="21.7109375" style="1" customWidth="1"/>
    <col min="5" max="7" width="22.140625" style="1" customWidth="1"/>
    <col min="8" max="8" width="19.42578125" style="1" customWidth="1"/>
    <col min="9" max="9" width="25.7109375" style="1" customWidth="1"/>
    <col min="10" max="16384" width="9.140625" style="1"/>
  </cols>
  <sheetData>
    <row r="1" spans="1:9">
      <c r="A1" s="55" t="s">
        <v>0</v>
      </c>
      <c r="B1" s="55"/>
      <c r="C1" s="55"/>
      <c r="D1" s="55"/>
      <c r="E1" s="55"/>
      <c r="F1" s="55"/>
      <c r="G1" s="55"/>
      <c r="H1" s="55"/>
      <c r="I1" s="55"/>
    </row>
    <row r="2" spans="1:9" ht="15" customHeight="1">
      <c r="A2" s="58" t="s">
        <v>1</v>
      </c>
      <c r="B2" s="58" t="s">
        <v>6</v>
      </c>
      <c r="C2" s="56" t="s">
        <v>3</v>
      </c>
      <c r="D2" s="57"/>
      <c r="E2" s="58" t="s">
        <v>9</v>
      </c>
      <c r="F2" s="58" t="s">
        <v>4</v>
      </c>
      <c r="G2" s="58" t="s">
        <v>10</v>
      </c>
      <c r="H2" s="58" t="s">
        <v>11</v>
      </c>
      <c r="I2" s="58" t="s">
        <v>5</v>
      </c>
    </row>
    <row r="3" spans="1:9" ht="15" customHeight="1">
      <c r="A3" s="59"/>
      <c r="B3" s="59"/>
      <c r="C3" s="2" t="s">
        <v>7</v>
      </c>
      <c r="D3" s="2" t="s">
        <v>8</v>
      </c>
      <c r="E3" s="59"/>
      <c r="F3" s="59"/>
      <c r="G3" s="59"/>
      <c r="H3" s="59"/>
      <c r="I3" s="59"/>
    </row>
    <row r="4" spans="1:9" ht="409.5">
      <c r="A4" s="5" t="s">
        <v>2</v>
      </c>
      <c r="B4" s="4" t="s">
        <v>13</v>
      </c>
      <c r="C4" s="3" t="s">
        <v>27</v>
      </c>
      <c r="D4" s="3" t="s">
        <v>28</v>
      </c>
      <c r="E4" s="3" t="s">
        <v>29</v>
      </c>
      <c r="F4" s="3" t="s">
        <v>30</v>
      </c>
      <c r="G4" s="3" t="s">
        <v>31</v>
      </c>
      <c r="H4" s="3" t="s">
        <v>32</v>
      </c>
      <c r="I4" s="6" t="s">
        <v>51</v>
      </c>
    </row>
    <row r="5" spans="1:9" ht="165.75">
      <c r="A5" s="5" t="s">
        <v>12</v>
      </c>
      <c r="B5" s="3" t="s">
        <v>14</v>
      </c>
      <c r="C5" s="3" t="s">
        <v>38</v>
      </c>
      <c r="D5" s="3" t="s">
        <v>33</v>
      </c>
      <c r="E5" s="3" t="s">
        <v>34</v>
      </c>
      <c r="F5" s="3"/>
      <c r="G5" s="3"/>
      <c r="H5" s="3"/>
      <c r="I5" s="3"/>
    </row>
    <row r="6" spans="1:9" ht="165.75">
      <c r="A6" s="5" t="s">
        <v>15</v>
      </c>
      <c r="B6" s="3" t="s">
        <v>21</v>
      </c>
      <c r="C6" s="3"/>
      <c r="D6" s="3"/>
      <c r="E6" s="3" t="s">
        <v>35</v>
      </c>
      <c r="F6" s="3"/>
      <c r="G6" s="3"/>
      <c r="H6" s="3"/>
      <c r="I6" s="3"/>
    </row>
    <row r="7" spans="1:9" ht="102">
      <c r="A7" s="5" t="s">
        <v>16</v>
      </c>
      <c r="B7" s="3" t="s">
        <v>22</v>
      </c>
      <c r="C7" s="3"/>
      <c r="D7" s="3"/>
      <c r="E7" s="3" t="s">
        <v>36</v>
      </c>
      <c r="F7" s="3"/>
      <c r="G7" s="3" t="s">
        <v>37</v>
      </c>
      <c r="H7" s="3"/>
      <c r="I7" s="3"/>
    </row>
    <row r="8" spans="1:9" ht="153">
      <c r="A8" s="5" t="s">
        <v>17</v>
      </c>
      <c r="B8" s="3" t="s">
        <v>23</v>
      </c>
      <c r="C8" s="3" t="s">
        <v>39</v>
      </c>
      <c r="D8" s="3" t="s">
        <v>40</v>
      </c>
      <c r="E8" s="3" t="s">
        <v>41</v>
      </c>
      <c r="F8" s="3" t="s">
        <v>43</v>
      </c>
      <c r="G8" s="3" t="s">
        <v>42</v>
      </c>
      <c r="H8" s="3" t="s">
        <v>44</v>
      </c>
      <c r="I8" s="3"/>
    </row>
    <row r="9" spans="1:9" ht="267.75">
      <c r="A9" s="5" t="s">
        <v>18</v>
      </c>
      <c r="B9" s="3" t="s">
        <v>24</v>
      </c>
      <c r="C9" s="3"/>
      <c r="D9" s="3"/>
      <c r="E9" s="3" t="s">
        <v>45</v>
      </c>
      <c r="F9" s="3"/>
      <c r="G9" s="3"/>
      <c r="H9" s="3"/>
      <c r="I9" s="3"/>
    </row>
    <row r="10" spans="1:9" ht="216.75">
      <c r="A10" s="5" t="s">
        <v>19</v>
      </c>
      <c r="B10" s="3" t="s">
        <v>25</v>
      </c>
      <c r="C10" s="3"/>
      <c r="D10" s="3"/>
      <c r="E10" s="3" t="s">
        <v>47</v>
      </c>
      <c r="F10" s="3"/>
      <c r="G10" s="3"/>
      <c r="H10" s="3" t="s">
        <v>46</v>
      </c>
      <c r="I10" s="3"/>
    </row>
    <row r="11" spans="1:9" ht="102">
      <c r="A11" s="5" t="s">
        <v>20</v>
      </c>
      <c r="B11" s="3" t="s">
        <v>26</v>
      </c>
      <c r="C11" s="3" t="s">
        <v>48</v>
      </c>
      <c r="D11" s="3" t="s">
        <v>48</v>
      </c>
      <c r="E11" s="3" t="s">
        <v>49</v>
      </c>
      <c r="F11" s="3" t="s">
        <v>50</v>
      </c>
      <c r="G11" s="3"/>
      <c r="H11" s="3"/>
      <c r="I11" s="3"/>
    </row>
  </sheetData>
  <mergeCells count="9">
    <mergeCell ref="A1:I1"/>
    <mergeCell ref="C2:D2"/>
    <mergeCell ref="A2:A3"/>
    <mergeCell ref="B2:B3"/>
    <mergeCell ref="E2:E3"/>
    <mergeCell ref="H2:H3"/>
    <mergeCell ref="I2:I3"/>
    <mergeCell ref="F2:F3"/>
    <mergeCell ref="G2:G3"/>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Q33"/>
  <sheetViews>
    <sheetView tabSelected="1" topLeftCell="A7" zoomScale="90" zoomScaleNormal="90" workbookViewId="0">
      <selection activeCell="B32" sqref="B32"/>
    </sheetView>
  </sheetViews>
  <sheetFormatPr defaultRowHeight="15"/>
  <cols>
    <col min="1" max="1" width="35.42578125" customWidth="1"/>
    <col min="2" max="2" width="15.7109375" style="39" bestFit="1" customWidth="1"/>
    <col min="3" max="3" width="16.28515625" style="39" bestFit="1" customWidth="1"/>
    <col min="4" max="4" width="12.85546875" style="39" bestFit="1" customWidth="1"/>
    <col min="5" max="5" width="12.7109375" style="39" bestFit="1" customWidth="1"/>
    <col min="6" max="6" width="11.28515625" style="39" bestFit="1" customWidth="1"/>
    <col min="7" max="7" width="11.7109375" style="39" bestFit="1" customWidth="1"/>
    <col min="8" max="8" width="11.42578125" style="39" bestFit="1" customWidth="1"/>
    <col min="9" max="9" width="10.7109375" style="39" bestFit="1" customWidth="1"/>
    <col min="10" max="10" width="19.85546875" style="39" bestFit="1" customWidth="1"/>
    <col min="11" max="11" width="11.140625" style="39" bestFit="1" customWidth="1"/>
    <col min="12" max="12" width="11.42578125" style="39" bestFit="1" customWidth="1"/>
    <col min="13" max="13" width="13.7109375" style="39" bestFit="1" customWidth="1"/>
    <col min="14" max="14" width="14.140625" bestFit="1" customWidth="1"/>
    <col min="15" max="15" width="0.7109375" customWidth="1"/>
    <col min="16" max="16" width="9.140625" bestFit="1" customWidth="1"/>
    <col min="17" max="17" width="10.7109375" bestFit="1" customWidth="1"/>
    <col min="259" max="259" width="26.7109375" customWidth="1"/>
    <col min="260" max="260" width="14.28515625" bestFit="1" customWidth="1"/>
    <col min="261" max="261" width="17.42578125" bestFit="1" customWidth="1"/>
    <col min="262" max="262" width="14.140625" bestFit="1" customWidth="1"/>
    <col min="263" max="263" width="14.28515625" bestFit="1" customWidth="1"/>
    <col min="264" max="264" width="12.42578125" bestFit="1" customWidth="1"/>
    <col min="265" max="265" width="13" bestFit="1" customWidth="1"/>
    <col min="266" max="266" width="12.85546875" bestFit="1" customWidth="1"/>
    <col min="267" max="267" width="13.5703125" customWidth="1"/>
    <col min="268" max="268" width="17" bestFit="1" customWidth="1"/>
    <col min="269" max="269" width="17" customWidth="1"/>
    <col min="270" max="270" width="15.5703125" bestFit="1" customWidth="1"/>
    <col min="271" max="271" width="0.7109375" customWidth="1"/>
    <col min="272" max="272" width="9.85546875" bestFit="1" customWidth="1"/>
    <col min="515" max="515" width="26.7109375" customWidth="1"/>
    <col min="516" max="516" width="14.28515625" bestFit="1" customWidth="1"/>
    <col min="517" max="517" width="17.42578125" bestFit="1" customWidth="1"/>
    <col min="518" max="518" width="14.140625" bestFit="1" customWidth="1"/>
    <col min="519" max="519" width="14.28515625" bestFit="1" customWidth="1"/>
    <col min="520" max="520" width="12.42578125" bestFit="1" customWidth="1"/>
    <col min="521" max="521" width="13" bestFit="1" customWidth="1"/>
    <col min="522" max="522" width="12.85546875" bestFit="1" customWidth="1"/>
    <col min="523" max="523" width="13.5703125" customWidth="1"/>
    <col min="524" max="524" width="17" bestFit="1" customWidth="1"/>
    <col min="525" max="525" width="17" customWidth="1"/>
    <col min="526" max="526" width="15.5703125" bestFit="1" customWidth="1"/>
    <col min="527" max="527" width="0.7109375" customWidth="1"/>
    <col min="528" max="528" width="9.85546875" bestFit="1" customWidth="1"/>
    <col min="771" max="771" width="26.7109375" customWidth="1"/>
    <col min="772" max="772" width="14.28515625" bestFit="1" customWidth="1"/>
    <col min="773" max="773" width="17.42578125" bestFit="1" customWidth="1"/>
    <col min="774" max="774" width="14.140625" bestFit="1" customWidth="1"/>
    <col min="775" max="775" width="14.28515625" bestFit="1" customWidth="1"/>
    <col min="776" max="776" width="12.42578125" bestFit="1" customWidth="1"/>
    <col min="777" max="777" width="13" bestFit="1" customWidth="1"/>
    <col min="778" max="778" width="12.85546875" bestFit="1" customWidth="1"/>
    <col min="779" max="779" width="13.5703125" customWidth="1"/>
    <col min="780" max="780" width="17" bestFit="1" customWidth="1"/>
    <col min="781" max="781" width="17" customWidth="1"/>
    <col min="782" max="782" width="15.5703125" bestFit="1" customWidth="1"/>
    <col min="783" max="783" width="0.7109375" customWidth="1"/>
    <col min="784" max="784" width="9.85546875" bestFit="1" customWidth="1"/>
    <col min="1027" max="1027" width="26.7109375" customWidth="1"/>
    <col min="1028" max="1028" width="14.28515625" bestFit="1" customWidth="1"/>
    <col min="1029" max="1029" width="17.42578125" bestFit="1" customWidth="1"/>
    <col min="1030" max="1030" width="14.140625" bestFit="1" customWidth="1"/>
    <col min="1031" max="1031" width="14.28515625" bestFit="1" customWidth="1"/>
    <col min="1032" max="1032" width="12.42578125" bestFit="1" customWidth="1"/>
    <col min="1033" max="1033" width="13" bestFit="1" customWidth="1"/>
    <col min="1034" max="1034" width="12.85546875" bestFit="1" customWidth="1"/>
    <col min="1035" max="1035" width="13.5703125" customWidth="1"/>
    <col min="1036" max="1036" width="17" bestFit="1" customWidth="1"/>
    <col min="1037" max="1037" width="17" customWidth="1"/>
    <col min="1038" max="1038" width="15.5703125" bestFit="1" customWidth="1"/>
    <col min="1039" max="1039" width="0.7109375" customWidth="1"/>
    <col min="1040" max="1040" width="9.85546875" bestFit="1" customWidth="1"/>
    <col min="1283" max="1283" width="26.7109375" customWidth="1"/>
    <col min="1284" max="1284" width="14.28515625" bestFit="1" customWidth="1"/>
    <col min="1285" max="1285" width="17.42578125" bestFit="1" customWidth="1"/>
    <col min="1286" max="1286" width="14.140625" bestFit="1" customWidth="1"/>
    <col min="1287" max="1287" width="14.28515625" bestFit="1" customWidth="1"/>
    <col min="1288" max="1288" width="12.42578125" bestFit="1" customWidth="1"/>
    <col min="1289" max="1289" width="13" bestFit="1" customWidth="1"/>
    <col min="1290" max="1290" width="12.85546875" bestFit="1" customWidth="1"/>
    <col min="1291" max="1291" width="13.5703125" customWidth="1"/>
    <col min="1292" max="1292" width="17" bestFit="1" customWidth="1"/>
    <col min="1293" max="1293" width="17" customWidth="1"/>
    <col min="1294" max="1294" width="15.5703125" bestFit="1" customWidth="1"/>
    <col min="1295" max="1295" width="0.7109375" customWidth="1"/>
    <col min="1296" max="1296" width="9.85546875" bestFit="1" customWidth="1"/>
    <col min="1539" max="1539" width="26.7109375" customWidth="1"/>
    <col min="1540" max="1540" width="14.28515625" bestFit="1" customWidth="1"/>
    <col min="1541" max="1541" width="17.42578125" bestFit="1" customWidth="1"/>
    <col min="1542" max="1542" width="14.140625" bestFit="1" customWidth="1"/>
    <col min="1543" max="1543" width="14.28515625" bestFit="1" customWidth="1"/>
    <col min="1544" max="1544" width="12.42578125" bestFit="1" customWidth="1"/>
    <col min="1545" max="1545" width="13" bestFit="1" customWidth="1"/>
    <col min="1546" max="1546" width="12.85546875" bestFit="1" customWidth="1"/>
    <col min="1547" max="1547" width="13.5703125" customWidth="1"/>
    <col min="1548" max="1548" width="17" bestFit="1" customWidth="1"/>
    <col min="1549" max="1549" width="17" customWidth="1"/>
    <col min="1550" max="1550" width="15.5703125" bestFit="1" customWidth="1"/>
    <col min="1551" max="1551" width="0.7109375" customWidth="1"/>
    <col min="1552" max="1552" width="9.85546875" bestFit="1" customWidth="1"/>
    <col min="1795" max="1795" width="26.7109375" customWidth="1"/>
    <col min="1796" max="1796" width="14.28515625" bestFit="1" customWidth="1"/>
    <col min="1797" max="1797" width="17.42578125" bestFit="1" customWidth="1"/>
    <col min="1798" max="1798" width="14.140625" bestFit="1" customWidth="1"/>
    <col min="1799" max="1799" width="14.28515625" bestFit="1" customWidth="1"/>
    <col min="1800" max="1800" width="12.42578125" bestFit="1" customWidth="1"/>
    <col min="1801" max="1801" width="13" bestFit="1" customWidth="1"/>
    <col min="1802" max="1802" width="12.85546875" bestFit="1" customWidth="1"/>
    <col min="1803" max="1803" width="13.5703125" customWidth="1"/>
    <col min="1804" max="1804" width="17" bestFit="1" customWidth="1"/>
    <col min="1805" max="1805" width="17" customWidth="1"/>
    <col min="1806" max="1806" width="15.5703125" bestFit="1" customWidth="1"/>
    <col min="1807" max="1807" width="0.7109375" customWidth="1"/>
    <col min="1808" max="1808" width="9.85546875" bestFit="1" customWidth="1"/>
    <col min="2051" max="2051" width="26.7109375" customWidth="1"/>
    <col min="2052" max="2052" width="14.28515625" bestFit="1" customWidth="1"/>
    <col min="2053" max="2053" width="17.42578125" bestFit="1" customWidth="1"/>
    <col min="2054" max="2054" width="14.140625" bestFit="1" customWidth="1"/>
    <col min="2055" max="2055" width="14.28515625" bestFit="1" customWidth="1"/>
    <col min="2056" max="2056" width="12.42578125" bestFit="1" customWidth="1"/>
    <col min="2057" max="2057" width="13" bestFit="1" customWidth="1"/>
    <col min="2058" max="2058" width="12.85546875" bestFit="1" customWidth="1"/>
    <col min="2059" max="2059" width="13.5703125" customWidth="1"/>
    <col min="2060" max="2060" width="17" bestFit="1" customWidth="1"/>
    <col min="2061" max="2061" width="17" customWidth="1"/>
    <col min="2062" max="2062" width="15.5703125" bestFit="1" customWidth="1"/>
    <col min="2063" max="2063" width="0.7109375" customWidth="1"/>
    <col min="2064" max="2064" width="9.85546875" bestFit="1" customWidth="1"/>
    <col min="2307" max="2307" width="26.7109375" customWidth="1"/>
    <col min="2308" max="2308" width="14.28515625" bestFit="1" customWidth="1"/>
    <col min="2309" max="2309" width="17.42578125" bestFit="1" customWidth="1"/>
    <col min="2310" max="2310" width="14.140625" bestFit="1" customWidth="1"/>
    <col min="2311" max="2311" width="14.28515625" bestFit="1" customWidth="1"/>
    <col min="2312" max="2312" width="12.42578125" bestFit="1" customWidth="1"/>
    <col min="2313" max="2313" width="13" bestFit="1" customWidth="1"/>
    <col min="2314" max="2314" width="12.85546875" bestFit="1" customWidth="1"/>
    <col min="2315" max="2315" width="13.5703125" customWidth="1"/>
    <col min="2316" max="2316" width="17" bestFit="1" customWidth="1"/>
    <col min="2317" max="2317" width="17" customWidth="1"/>
    <col min="2318" max="2318" width="15.5703125" bestFit="1" customWidth="1"/>
    <col min="2319" max="2319" width="0.7109375" customWidth="1"/>
    <col min="2320" max="2320" width="9.85546875" bestFit="1" customWidth="1"/>
    <col min="2563" max="2563" width="26.7109375" customWidth="1"/>
    <col min="2564" max="2564" width="14.28515625" bestFit="1" customWidth="1"/>
    <col min="2565" max="2565" width="17.42578125" bestFit="1" customWidth="1"/>
    <col min="2566" max="2566" width="14.140625" bestFit="1" customWidth="1"/>
    <col min="2567" max="2567" width="14.28515625" bestFit="1" customWidth="1"/>
    <col min="2568" max="2568" width="12.42578125" bestFit="1" customWidth="1"/>
    <col min="2569" max="2569" width="13" bestFit="1" customWidth="1"/>
    <col min="2570" max="2570" width="12.85546875" bestFit="1" customWidth="1"/>
    <col min="2571" max="2571" width="13.5703125" customWidth="1"/>
    <col min="2572" max="2572" width="17" bestFit="1" customWidth="1"/>
    <col min="2573" max="2573" width="17" customWidth="1"/>
    <col min="2574" max="2574" width="15.5703125" bestFit="1" customWidth="1"/>
    <col min="2575" max="2575" width="0.7109375" customWidth="1"/>
    <col min="2576" max="2576" width="9.85546875" bestFit="1" customWidth="1"/>
    <col min="2819" max="2819" width="26.7109375" customWidth="1"/>
    <col min="2820" max="2820" width="14.28515625" bestFit="1" customWidth="1"/>
    <col min="2821" max="2821" width="17.42578125" bestFit="1" customWidth="1"/>
    <col min="2822" max="2822" width="14.140625" bestFit="1" customWidth="1"/>
    <col min="2823" max="2823" width="14.28515625" bestFit="1" customWidth="1"/>
    <col min="2824" max="2824" width="12.42578125" bestFit="1" customWidth="1"/>
    <col min="2825" max="2825" width="13" bestFit="1" customWidth="1"/>
    <col min="2826" max="2826" width="12.85546875" bestFit="1" customWidth="1"/>
    <col min="2827" max="2827" width="13.5703125" customWidth="1"/>
    <col min="2828" max="2828" width="17" bestFit="1" customWidth="1"/>
    <col min="2829" max="2829" width="17" customWidth="1"/>
    <col min="2830" max="2830" width="15.5703125" bestFit="1" customWidth="1"/>
    <col min="2831" max="2831" width="0.7109375" customWidth="1"/>
    <col min="2832" max="2832" width="9.85546875" bestFit="1" customWidth="1"/>
    <col min="3075" max="3075" width="26.7109375" customWidth="1"/>
    <col min="3076" max="3076" width="14.28515625" bestFit="1" customWidth="1"/>
    <col min="3077" max="3077" width="17.42578125" bestFit="1" customWidth="1"/>
    <col min="3078" max="3078" width="14.140625" bestFit="1" customWidth="1"/>
    <col min="3079" max="3079" width="14.28515625" bestFit="1" customWidth="1"/>
    <col min="3080" max="3080" width="12.42578125" bestFit="1" customWidth="1"/>
    <col min="3081" max="3081" width="13" bestFit="1" customWidth="1"/>
    <col min="3082" max="3082" width="12.85546875" bestFit="1" customWidth="1"/>
    <col min="3083" max="3083" width="13.5703125" customWidth="1"/>
    <col min="3084" max="3084" width="17" bestFit="1" customWidth="1"/>
    <col min="3085" max="3085" width="17" customWidth="1"/>
    <col min="3086" max="3086" width="15.5703125" bestFit="1" customWidth="1"/>
    <col min="3087" max="3087" width="0.7109375" customWidth="1"/>
    <col min="3088" max="3088" width="9.85546875" bestFit="1" customWidth="1"/>
    <col min="3331" max="3331" width="26.7109375" customWidth="1"/>
    <col min="3332" max="3332" width="14.28515625" bestFit="1" customWidth="1"/>
    <col min="3333" max="3333" width="17.42578125" bestFit="1" customWidth="1"/>
    <col min="3334" max="3334" width="14.140625" bestFit="1" customWidth="1"/>
    <col min="3335" max="3335" width="14.28515625" bestFit="1" customWidth="1"/>
    <col min="3336" max="3336" width="12.42578125" bestFit="1" customWidth="1"/>
    <col min="3337" max="3337" width="13" bestFit="1" customWidth="1"/>
    <col min="3338" max="3338" width="12.85546875" bestFit="1" customWidth="1"/>
    <col min="3339" max="3339" width="13.5703125" customWidth="1"/>
    <col min="3340" max="3340" width="17" bestFit="1" customWidth="1"/>
    <col min="3341" max="3341" width="17" customWidth="1"/>
    <col min="3342" max="3342" width="15.5703125" bestFit="1" customWidth="1"/>
    <col min="3343" max="3343" width="0.7109375" customWidth="1"/>
    <col min="3344" max="3344" width="9.85546875" bestFit="1" customWidth="1"/>
    <col min="3587" max="3587" width="26.7109375" customWidth="1"/>
    <col min="3588" max="3588" width="14.28515625" bestFit="1" customWidth="1"/>
    <col min="3589" max="3589" width="17.42578125" bestFit="1" customWidth="1"/>
    <col min="3590" max="3590" width="14.140625" bestFit="1" customWidth="1"/>
    <col min="3591" max="3591" width="14.28515625" bestFit="1" customWidth="1"/>
    <col min="3592" max="3592" width="12.42578125" bestFit="1" customWidth="1"/>
    <col min="3593" max="3593" width="13" bestFit="1" customWidth="1"/>
    <col min="3594" max="3594" width="12.85546875" bestFit="1" customWidth="1"/>
    <col min="3595" max="3595" width="13.5703125" customWidth="1"/>
    <col min="3596" max="3596" width="17" bestFit="1" customWidth="1"/>
    <col min="3597" max="3597" width="17" customWidth="1"/>
    <col min="3598" max="3598" width="15.5703125" bestFit="1" customWidth="1"/>
    <col min="3599" max="3599" width="0.7109375" customWidth="1"/>
    <col min="3600" max="3600" width="9.85546875" bestFit="1" customWidth="1"/>
    <col min="3843" max="3843" width="26.7109375" customWidth="1"/>
    <col min="3844" max="3844" width="14.28515625" bestFit="1" customWidth="1"/>
    <col min="3845" max="3845" width="17.42578125" bestFit="1" customWidth="1"/>
    <col min="3846" max="3846" width="14.140625" bestFit="1" customWidth="1"/>
    <col min="3847" max="3847" width="14.28515625" bestFit="1" customWidth="1"/>
    <col min="3848" max="3848" width="12.42578125" bestFit="1" customWidth="1"/>
    <col min="3849" max="3849" width="13" bestFit="1" customWidth="1"/>
    <col min="3850" max="3850" width="12.85546875" bestFit="1" customWidth="1"/>
    <col min="3851" max="3851" width="13.5703125" customWidth="1"/>
    <col min="3852" max="3852" width="17" bestFit="1" customWidth="1"/>
    <col min="3853" max="3853" width="17" customWidth="1"/>
    <col min="3854" max="3854" width="15.5703125" bestFit="1" customWidth="1"/>
    <col min="3855" max="3855" width="0.7109375" customWidth="1"/>
    <col min="3856" max="3856" width="9.85546875" bestFit="1" customWidth="1"/>
    <col min="4099" max="4099" width="26.7109375" customWidth="1"/>
    <col min="4100" max="4100" width="14.28515625" bestFit="1" customWidth="1"/>
    <col min="4101" max="4101" width="17.42578125" bestFit="1" customWidth="1"/>
    <col min="4102" max="4102" width="14.140625" bestFit="1" customWidth="1"/>
    <col min="4103" max="4103" width="14.28515625" bestFit="1" customWidth="1"/>
    <col min="4104" max="4104" width="12.42578125" bestFit="1" customWidth="1"/>
    <col min="4105" max="4105" width="13" bestFit="1" customWidth="1"/>
    <col min="4106" max="4106" width="12.85546875" bestFit="1" customWidth="1"/>
    <col min="4107" max="4107" width="13.5703125" customWidth="1"/>
    <col min="4108" max="4108" width="17" bestFit="1" customWidth="1"/>
    <col min="4109" max="4109" width="17" customWidth="1"/>
    <col min="4110" max="4110" width="15.5703125" bestFit="1" customWidth="1"/>
    <col min="4111" max="4111" width="0.7109375" customWidth="1"/>
    <col min="4112" max="4112" width="9.85546875" bestFit="1" customWidth="1"/>
    <col min="4355" max="4355" width="26.7109375" customWidth="1"/>
    <col min="4356" max="4356" width="14.28515625" bestFit="1" customWidth="1"/>
    <col min="4357" max="4357" width="17.42578125" bestFit="1" customWidth="1"/>
    <col min="4358" max="4358" width="14.140625" bestFit="1" customWidth="1"/>
    <col min="4359" max="4359" width="14.28515625" bestFit="1" customWidth="1"/>
    <col min="4360" max="4360" width="12.42578125" bestFit="1" customWidth="1"/>
    <col min="4361" max="4361" width="13" bestFit="1" customWidth="1"/>
    <col min="4362" max="4362" width="12.85546875" bestFit="1" customWidth="1"/>
    <col min="4363" max="4363" width="13.5703125" customWidth="1"/>
    <col min="4364" max="4364" width="17" bestFit="1" customWidth="1"/>
    <col min="4365" max="4365" width="17" customWidth="1"/>
    <col min="4366" max="4366" width="15.5703125" bestFit="1" customWidth="1"/>
    <col min="4367" max="4367" width="0.7109375" customWidth="1"/>
    <col min="4368" max="4368" width="9.85546875" bestFit="1" customWidth="1"/>
    <col min="4611" max="4611" width="26.7109375" customWidth="1"/>
    <col min="4612" max="4612" width="14.28515625" bestFit="1" customWidth="1"/>
    <col min="4613" max="4613" width="17.42578125" bestFit="1" customWidth="1"/>
    <col min="4614" max="4614" width="14.140625" bestFit="1" customWidth="1"/>
    <col min="4615" max="4615" width="14.28515625" bestFit="1" customWidth="1"/>
    <col min="4616" max="4616" width="12.42578125" bestFit="1" customWidth="1"/>
    <col min="4617" max="4617" width="13" bestFit="1" customWidth="1"/>
    <col min="4618" max="4618" width="12.85546875" bestFit="1" customWidth="1"/>
    <col min="4619" max="4619" width="13.5703125" customWidth="1"/>
    <col min="4620" max="4620" width="17" bestFit="1" customWidth="1"/>
    <col min="4621" max="4621" width="17" customWidth="1"/>
    <col min="4622" max="4622" width="15.5703125" bestFit="1" customWidth="1"/>
    <col min="4623" max="4623" width="0.7109375" customWidth="1"/>
    <col min="4624" max="4624" width="9.85546875" bestFit="1" customWidth="1"/>
    <col min="4867" max="4867" width="26.7109375" customWidth="1"/>
    <col min="4868" max="4868" width="14.28515625" bestFit="1" customWidth="1"/>
    <col min="4869" max="4869" width="17.42578125" bestFit="1" customWidth="1"/>
    <col min="4870" max="4870" width="14.140625" bestFit="1" customWidth="1"/>
    <col min="4871" max="4871" width="14.28515625" bestFit="1" customWidth="1"/>
    <col min="4872" max="4872" width="12.42578125" bestFit="1" customWidth="1"/>
    <col min="4873" max="4873" width="13" bestFit="1" customWidth="1"/>
    <col min="4874" max="4874" width="12.85546875" bestFit="1" customWidth="1"/>
    <col min="4875" max="4875" width="13.5703125" customWidth="1"/>
    <col min="4876" max="4876" width="17" bestFit="1" customWidth="1"/>
    <col min="4877" max="4877" width="17" customWidth="1"/>
    <col min="4878" max="4878" width="15.5703125" bestFit="1" customWidth="1"/>
    <col min="4879" max="4879" width="0.7109375" customWidth="1"/>
    <col min="4880" max="4880" width="9.85546875" bestFit="1" customWidth="1"/>
    <col min="5123" max="5123" width="26.7109375" customWidth="1"/>
    <col min="5124" max="5124" width="14.28515625" bestFit="1" customWidth="1"/>
    <col min="5125" max="5125" width="17.42578125" bestFit="1" customWidth="1"/>
    <col min="5126" max="5126" width="14.140625" bestFit="1" customWidth="1"/>
    <col min="5127" max="5127" width="14.28515625" bestFit="1" customWidth="1"/>
    <col min="5128" max="5128" width="12.42578125" bestFit="1" customWidth="1"/>
    <col min="5129" max="5129" width="13" bestFit="1" customWidth="1"/>
    <col min="5130" max="5130" width="12.85546875" bestFit="1" customWidth="1"/>
    <col min="5131" max="5131" width="13.5703125" customWidth="1"/>
    <col min="5132" max="5132" width="17" bestFit="1" customWidth="1"/>
    <col min="5133" max="5133" width="17" customWidth="1"/>
    <col min="5134" max="5134" width="15.5703125" bestFit="1" customWidth="1"/>
    <col min="5135" max="5135" width="0.7109375" customWidth="1"/>
    <col min="5136" max="5136" width="9.85546875" bestFit="1" customWidth="1"/>
    <col min="5379" max="5379" width="26.7109375" customWidth="1"/>
    <col min="5380" max="5380" width="14.28515625" bestFit="1" customWidth="1"/>
    <col min="5381" max="5381" width="17.42578125" bestFit="1" customWidth="1"/>
    <col min="5382" max="5382" width="14.140625" bestFit="1" customWidth="1"/>
    <col min="5383" max="5383" width="14.28515625" bestFit="1" customWidth="1"/>
    <col min="5384" max="5384" width="12.42578125" bestFit="1" customWidth="1"/>
    <col min="5385" max="5385" width="13" bestFit="1" customWidth="1"/>
    <col min="5386" max="5386" width="12.85546875" bestFit="1" customWidth="1"/>
    <col min="5387" max="5387" width="13.5703125" customWidth="1"/>
    <col min="5388" max="5388" width="17" bestFit="1" customWidth="1"/>
    <col min="5389" max="5389" width="17" customWidth="1"/>
    <col min="5390" max="5390" width="15.5703125" bestFit="1" customWidth="1"/>
    <col min="5391" max="5391" width="0.7109375" customWidth="1"/>
    <col min="5392" max="5392" width="9.85546875" bestFit="1" customWidth="1"/>
    <col min="5635" max="5635" width="26.7109375" customWidth="1"/>
    <col min="5636" max="5636" width="14.28515625" bestFit="1" customWidth="1"/>
    <col min="5637" max="5637" width="17.42578125" bestFit="1" customWidth="1"/>
    <col min="5638" max="5638" width="14.140625" bestFit="1" customWidth="1"/>
    <col min="5639" max="5639" width="14.28515625" bestFit="1" customWidth="1"/>
    <col min="5640" max="5640" width="12.42578125" bestFit="1" customWidth="1"/>
    <col min="5641" max="5641" width="13" bestFit="1" customWidth="1"/>
    <col min="5642" max="5642" width="12.85546875" bestFit="1" customWidth="1"/>
    <col min="5643" max="5643" width="13.5703125" customWidth="1"/>
    <col min="5644" max="5644" width="17" bestFit="1" customWidth="1"/>
    <col min="5645" max="5645" width="17" customWidth="1"/>
    <col min="5646" max="5646" width="15.5703125" bestFit="1" customWidth="1"/>
    <col min="5647" max="5647" width="0.7109375" customWidth="1"/>
    <col min="5648" max="5648" width="9.85546875" bestFit="1" customWidth="1"/>
    <col min="5891" max="5891" width="26.7109375" customWidth="1"/>
    <col min="5892" max="5892" width="14.28515625" bestFit="1" customWidth="1"/>
    <col min="5893" max="5893" width="17.42578125" bestFit="1" customWidth="1"/>
    <col min="5894" max="5894" width="14.140625" bestFit="1" customWidth="1"/>
    <col min="5895" max="5895" width="14.28515625" bestFit="1" customWidth="1"/>
    <col min="5896" max="5896" width="12.42578125" bestFit="1" customWidth="1"/>
    <col min="5897" max="5897" width="13" bestFit="1" customWidth="1"/>
    <col min="5898" max="5898" width="12.85546875" bestFit="1" customWidth="1"/>
    <col min="5899" max="5899" width="13.5703125" customWidth="1"/>
    <col min="5900" max="5900" width="17" bestFit="1" customWidth="1"/>
    <col min="5901" max="5901" width="17" customWidth="1"/>
    <col min="5902" max="5902" width="15.5703125" bestFit="1" customWidth="1"/>
    <col min="5903" max="5903" width="0.7109375" customWidth="1"/>
    <col min="5904" max="5904" width="9.85546875" bestFit="1" customWidth="1"/>
    <col min="6147" max="6147" width="26.7109375" customWidth="1"/>
    <col min="6148" max="6148" width="14.28515625" bestFit="1" customWidth="1"/>
    <col min="6149" max="6149" width="17.42578125" bestFit="1" customWidth="1"/>
    <col min="6150" max="6150" width="14.140625" bestFit="1" customWidth="1"/>
    <col min="6151" max="6151" width="14.28515625" bestFit="1" customWidth="1"/>
    <col min="6152" max="6152" width="12.42578125" bestFit="1" customWidth="1"/>
    <col min="6153" max="6153" width="13" bestFit="1" customWidth="1"/>
    <col min="6154" max="6154" width="12.85546875" bestFit="1" customWidth="1"/>
    <col min="6155" max="6155" width="13.5703125" customWidth="1"/>
    <col min="6156" max="6156" width="17" bestFit="1" customWidth="1"/>
    <col min="6157" max="6157" width="17" customWidth="1"/>
    <col min="6158" max="6158" width="15.5703125" bestFit="1" customWidth="1"/>
    <col min="6159" max="6159" width="0.7109375" customWidth="1"/>
    <col min="6160" max="6160" width="9.85546875" bestFit="1" customWidth="1"/>
    <col min="6403" max="6403" width="26.7109375" customWidth="1"/>
    <col min="6404" max="6404" width="14.28515625" bestFit="1" customWidth="1"/>
    <col min="6405" max="6405" width="17.42578125" bestFit="1" customWidth="1"/>
    <col min="6406" max="6406" width="14.140625" bestFit="1" customWidth="1"/>
    <col min="6407" max="6407" width="14.28515625" bestFit="1" customWidth="1"/>
    <col min="6408" max="6408" width="12.42578125" bestFit="1" customWidth="1"/>
    <col min="6409" max="6409" width="13" bestFit="1" customWidth="1"/>
    <col min="6410" max="6410" width="12.85546875" bestFit="1" customWidth="1"/>
    <col min="6411" max="6411" width="13.5703125" customWidth="1"/>
    <col min="6412" max="6412" width="17" bestFit="1" customWidth="1"/>
    <col min="6413" max="6413" width="17" customWidth="1"/>
    <col min="6414" max="6414" width="15.5703125" bestFit="1" customWidth="1"/>
    <col min="6415" max="6415" width="0.7109375" customWidth="1"/>
    <col min="6416" max="6416" width="9.85546875" bestFit="1" customWidth="1"/>
    <col min="6659" max="6659" width="26.7109375" customWidth="1"/>
    <col min="6660" max="6660" width="14.28515625" bestFit="1" customWidth="1"/>
    <col min="6661" max="6661" width="17.42578125" bestFit="1" customWidth="1"/>
    <col min="6662" max="6662" width="14.140625" bestFit="1" customWidth="1"/>
    <col min="6663" max="6663" width="14.28515625" bestFit="1" customWidth="1"/>
    <col min="6664" max="6664" width="12.42578125" bestFit="1" customWidth="1"/>
    <col min="6665" max="6665" width="13" bestFit="1" customWidth="1"/>
    <col min="6666" max="6666" width="12.85546875" bestFit="1" customWidth="1"/>
    <col min="6667" max="6667" width="13.5703125" customWidth="1"/>
    <col min="6668" max="6668" width="17" bestFit="1" customWidth="1"/>
    <col min="6669" max="6669" width="17" customWidth="1"/>
    <col min="6670" max="6670" width="15.5703125" bestFit="1" customWidth="1"/>
    <col min="6671" max="6671" width="0.7109375" customWidth="1"/>
    <col min="6672" max="6672" width="9.85546875" bestFit="1" customWidth="1"/>
    <col min="6915" max="6915" width="26.7109375" customWidth="1"/>
    <col min="6916" max="6916" width="14.28515625" bestFit="1" customWidth="1"/>
    <col min="6917" max="6917" width="17.42578125" bestFit="1" customWidth="1"/>
    <col min="6918" max="6918" width="14.140625" bestFit="1" customWidth="1"/>
    <col min="6919" max="6919" width="14.28515625" bestFit="1" customWidth="1"/>
    <col min="6920" max="6920" width="12.42578125" bestFit="1" customWidth="1"/>
    <col min="6921" max="6921" width="13" bestFit="1" customWidth="1"/>
    <col min="6922" max="6922" width="12.85546875" bestFit="1" customWidth="1"/>
    <col min="6923" max="6923" width="13.5703125" customWidth="1"/>
    <col min="6924" max="6924" width="17" bestFit="1" customWidth="1"/>
    <col min="6925" max="6925" width="17" customWidth="1"/>
    <col min="6926" max="6926" width="15.5703125" bestFit="1" customWidth="1"/>
    <col min="6927" max="6927" width="0.7109375" customWidth="1"/>
    <col min="6928" max="6928" width="9.85546875" bestFit="1" customWidth="1"/>
    <col min="7171" max="7171" width="26.7109375" customWidth="1"/>
    <col min="7172" max="7172" width="14.28515625" bestFit="1" customWidth="1"/>
    <col min="7173" max="7173" width="17.42578125" bestFit="1" customWidth="1"/>
    <col min="7174" max="7174" width="14.140625" bestFit="1" customWidth="1"/>
    <col min="7175" max="7175" width="14.28515625" bestFit="1" customWidth="1"/>
    <col min="7176" max="7176" width="12.42578125" bestFit="1" customWidth="1"/>
    <col min="7177" max="7177" width="13" bestFit="1" customWidth="1"/>
    <col min="7178" max="7178" width="12.85546875" bestFit="1" customWidth="1"/>
    <col min="7179" max="7179" width="13.5703125" customWidth="1"/>
    <col min="7180" max="7180" width="17" bestFit="1" customWidth="1"/>
    <col min="7181" max="7181" width="17" customWidth="1"/>
    <col min="7182" max="7182" width="15.5703125" bestFit="1" customWidth="1"/>
    <col min="7183" max="7183" width="0.7109375" customWidth="1"/>
    <col min="7184" max="7184" width="9.85546875" bestFit="1" customWidth="1"/>
    <col min="7427" max="7427" width="26.7109375" customWidth="1"/>
    <col min="7428" max="7428" width="14.28515625" bestFit="1" customWidth="1"/>
    <col min="7429" max="7429" width="17.42578125" bestFit="1" customWidth="1"/>
    <col min="7430" max="7430" width="14.140625" bestFit="1" customWidth="1"/>
    <col min="7431" max="7431" width="14.28515625" bestFit="1" customWidth="1"/>
    <col min="7432" max="7432" width="12.42578125" bestFit="1" customWidth="1"/>
    <col min="7433" max="7433" width="13" bestFit="1" customWidth="1"/>
    <col min="7434" max="7434" width="12.85546875" bestFit="1" customWidth="1"/>
    <col min="7435" max="7435" width="13.5703125" customWidth="1"/>
    <col min="7436" max="7436" width="17" bestFit="1" customWidth="1"/>
    <col min="7437" max="7437" width="17" customWidth="1"/>
    <col min="7438" max="7438" width="15.5703125" bestFit="1" customWidth="1"/>
    <col min="7439" max="7439" width="0.7109375" customWidth="1"/>
    <col min="7440" max="7440" width="9.85546875" bestFit="1" customWidth="1"/>
    <col min="7683" max="7683" width="26.7109375" customWidth="1"/>
    <col min="7684" max="7684" width="14.28515625" bestFit="1" customWidth="1"/>
    <col min="7685" max="7685" width="17.42578125" bestFit="1" customWidth="1"/>
    <col min="7686" max="7686" width="14.140625" bestFit="1" customWidth="1"/>
    <col min="7687" max="7687" width="14.28515625" bestFit="1" customWidth="1"/>
    <col min="7688" max="7688" width="12.42578125" bestFit="1" customWidth="1"/>
    <col min="7689" max="7689" width="13" bestFit="1" customWidth="1"/>
    <col min="7690" max="7690" width="12.85546875" bestFit="1" customWidth="1"/>
    <col min="7691" max="7691" width="13.5703125" customWidth="1"/>
    <col min="7692" max="7692" width="17" bestFit="1" customWidth="1"/>
    <col min="7693" max="7693" width="17" customWidth="1"/>
    <col min="7694" max="7694" width="15.5703125" bestFit="1" customWidth="1"/>
    <col min="7695" max="7695" width="0.7109375" customWidth="1"/>
    <col min="7696" max="7696" width="9.85546875" bestFit="1" customWidth="1"/>
    <col min="7939" max="7939" width="26.7109375" customWidth="1"/>
    <col min="7940" max="7940" width="14.28515625" bestFit="1" customWidth="1"/>
    <col min="7941" max="7941" width="17.42578125" bestFit="1" customWidth="1"/>
    <col min="7942" max="7942" width="14.140625" bestFit="1" customWidth="1"/>
    <col min="7943" max="7943" width="14.28515625" bestFit="1" customWidth="1"/>
    <col min="7944" max="7944" width="12.42578125" bestFit="1" customWidth="1"/>
    <col min="7945" max="7945" width="13" bestFit="1" customWidth="1"/>
    <col min="7946" max="7946" width="12.85546875" bestFit="1" customWidth="1"/>
    <col min="7947" max="7947" width="13.5703125" customWidth="1"/>
    <col min="7948" max="7948" width="17" bestFit="1" customWidth="1"/>
    <col min="7949" max="7949" width="17" customWidth="1"/>
    <col min="7950" max="7950" width="15.5703125" bestFit="1" customWidth="1"/>
    <col min="7951" max="7951" width="0.7109375" customWidth="1"/>
    <col min="7952" max="7952" width="9.85546875" bestFit="1" customWidth="1"/>
    <col min="8195" max="8195" width="26.7109375" customWidth="1"/>
    <col min="8196" max="8196" width="14.28515625" bestFit="1" customWidth="1"/>
    <col min="8197" max="8197" width="17.42578125" bestFit="1" customWidth="1"/>
    <col min="8198" max="8198" width="14.140625" bestFit="1" customWidth="1"/>
    <col min="8199" max="8199" width="14.28515625" bestFit="1" customWidth="1"/>
    <col min="8200" max="8200" width="12.42578125" bestFit="1" customWidth="1"/>
    <col min="8201" max="8201" width="13" bestFit="1" customWidth="1"/>
    <col min="8202" max="8202" width="12.85546875" bestFit="1" customWidth="1"/>
    <col min="8203" max="8203" width="13.5703125" customWidth="1"/>
    <col min="8204" max="8204" width="17" bestFit="1" customWidth="1"/>
    <col min="8205" max="8205" width="17" customWidth="1"/>
    <col min="8206" max="8206" width="15.5703125" bestFit="1" customWidth="1"/>
    <col min="8207" max="8207" width="0.7109375" customWidth="1"/>
    <col min="8208" max="8208" width="9.85546875" bestFit="1" customWidth="1"/>
    <col min="8451" max="8451" width="26.7109375" customWidth="1"/>
    <col min="8452" max="8452" width="14.28515625" bestFit="1" customWidth="1"/>
    <col min="8453" max="8453" width="17.42578125" bestFit="1" customWidth="1"/>
    <col min="8454" max="8454" width="14.140625" bestFit="1" customWidth="1"/>
    <col min="8455" max="8455" width="14.28515625" bestFit="1" customWidth="1"/>
    <col min="8456" max="8456" width="12.42578125" bestFit="1" customWidth="1"/>
    <col min="8457" max="8457" width="13" bestFit="1" customWidth="1"/>
    <col min="8458" max="8458" width="12.85546875" bestFit="1" customWidth="1"/>
    <col min="8459" max="8459" width="13.5703125" customWidth="1"/>
    <col min="8460" max="8460" width="17" bestFit="1" customWidth="1"/>
    <col min="8461" max="8461" width="17" customWidth="1"/>
    <col min="8462" max="8462" width="15.5703125" bestFit="1" customWidth="1"/>
    <col min="8463" max="8463" width="0.7109375" customWidth="1"/>
    <col min="8464" max="8464" width="9.85546875" bestFit="1" customWidth="1"/>
    <col min="8707" max="8707" width="26.7109375" customWidth="1"/>
    <col min="8708" max="8708" width="14.28515625" bestFit="1" customWidth="1"/>
    <col min="8709" max="8709" width="17.42578125" bestFit="1" customWidth="1"/>
    <col min="8710" max="8710" width="14.140625" bestFit="1" customWidth="1"/>
    <col min="8711" max="8711" width="14.28515625" bestFit="1" customWidth="1"/>
    <col min="8712" max="8712" width="12.42578125" bestFit="1" customWidth="1"/>
    <col min="8713" max="8713" width="13" bestFit="1" customWidth="1"/>
    <col min="8714" max="8714" width="12.85546875" bestFit="1" customWidth="1"/>
    <col min="8715" max="8715" width="13.5703125" customWidth="1"/>
    <col min="8716" max="8716" width="17" bestFit="1" customWidth="1"/>
    <col min="8717" max="8717" width="17" customWidth="1"/>
    <col min="8718" max="8718" width="15.5703125" bestFit="1" customWidth="1"/>
    <col min="8719" max="8719" width="0.7109375" customWidth="1"/>
    <col min="8720" max="8720" width="9.85546875" bestFit="1" customWidth="1"/>
    <col min="8963" max="8963" width="26.7109375" customWidth="1"/>
    <col min="8964" max="8964" width="14.28515625" bestFit="1" customWidth="1"/>
    <col min="8965" max="8965" width="17.42578125" bestFit="1" customWidth="1"/>
    <col min="8966" max="8966" width="14.140625" bestFit="1" customWidth="1"/>
    <col min="8967" max="8967" width="14.28515625" bestFit="1" customWidth="1"/>
    <col min="8968" max="8968" width="12.42578125" bestFit="1" customWidth="1"/>
    <col min="8969" max="8969" width="13" bestFit="1" customWidth="1"/>
    <col min="8970" max="8970" width="12.85546875" bestFit="1" customWidth="1"/>
    <col min="8971" max="8971" width="13.5703125" customWidth="1"/>
    <col min="8972" max="8972" width="17" bestFit="1" customWidth="1"/>
    <col min="8973" max="8973" width="17" customWidth="1"/>
    <col min="8974" max="8974" width="15.5703125" bestFit="1" customWidth="1"/>
    <col min="8975" max="8975" width="0.7109375" customWidth="1"/>
    <col min="8976" max="8976" width="9.85546875" bestFit="1" customWidth="1"/>
    <col min="9219" max="9219" width="26.7109375" customWidth="1"/>
    <col min="9220" max="9220" width="14.28515625" bestFit="1" customWidth="1"/>
    <col min="9221" max="9221" width="17.42578125" bestFit="1" customWidth="1"/>
    <col min="9222" max="9222" width="14.140625" bestFit="1" customWidth="1"/>
    <col min="9223" max="9223" width="14.28515625" bestFit="1" customWidth="1"/>
    <col min="9224" max="9224" width="12.42578125" bestFit="1" customWidth="1"/>
    <col min="9225" max="9225" width="13" bestFit="1" customWidth="1"/>
    <col min="9226" max="9226" width="12.85546875" bestFit="1" customWidth="1"/>
    <col min="9227" max="9227" width="13.5703125" customWidth="1"/>
    <col min="9228" max="9228" width="17" bestFit="1" customWidth="1"/>
    <col min="9229" max="9229" width="17" customWidth="1"/>
    <col min="9230" max="9230" width="15.5703125" bestFit="1" customWidth="1"/>
    <col min="9231" max="9231" width="0.7109375" customWidth="1"/>
    <col min="9232" max="9232" width="9.85546875" bestFit="1" customWidth="1"/>
    <col min="9475" max="9475" width="26.7109375" customWidth="1"/>
    <col min="9476" max="9476" width="14.28515625" bestFit="1" customWidth="1"/>
    <col min="9477" max="9477" width="17.42578125" bestFit="1" customWidth="1"/>
    <col min="9478" max="9478" width="14.140625" bestFit="1" customWidth="1"/>
    <col min="9479" max="9479" width="14.28515625" bestFit="1" customWidth="1"/>
    <col min="9480" max="9480" width="12.42578125" bestFit="1" customWidth="1"/>
    <col min="9481" max="9481" width="13" bestFit="1" customWidth="1"/>
    <col min="9482" max="9482" width="12.85546875" bestFit="1" customWidth="1"/>
    <col min="9483" max="9483" width="13.5703125" customWidth="1"/>
    <col min="9484" max="9484" width="17" bestFit="1" customWidth="1"/>
    <col min="9485" max="9485" width="17" customWidth="1"/>
    <col min="9486" max="9486" width="15.5703125" bestFit="1" customWidth="1"/>
    <col min="9487" max="9487" width="0.7109375" customWidth="1"/>
    <col min="9488" max="9488" width="9.85546875" bestFit="1" customWidth="1"/>
    <col min="9731" max="9731" width="26.7109375" customWidth="1"/>
    <col min="9732" max="9732" width="14.28515625" bestFit="1" customWidth="1"/>
    <col min="9733" max="9733" width="17.42578125" bestFit="1" customWidth="1"/>
    <col min="9734" max="9734" width="14.140625" bestFit="1" customWidth="1"/>
    <col min="9735" max="9735" width="14.28515625" bestFit="1" customWidth="1"/>
    <col min="9736" max="9736" width="12.42578125" bestFit="1" customWidth="1"/>
    <col min="9737" max="9737" width="13" bestFit="1" customWidth="1"/>
    <col min="9738" max="9738" width="12.85546875" bestFit="1" customWidth="1"/>
    <col min="9739" max="9739" width="13.5703125" customWidth="1"/>
    <col min="9740" max="9740" width="17" bestFit="1" customWidth="1"/>
    <col min="9741" max="9741" width="17" customWidth="1"/>
    <col min="9742" max="9742" width="15.5703125" bestFit="1" customWidth="1"/>
    <col min="9743" max="9743" width="0.7109375" customWidth="1"/>
    <col min="9744" max="9744" width="9.85546875" bestFit="1" customWidth="1"/>
    <col min="9987" max="9987" width="26.7109375" customWidth="1"/>
    <col min="9988" max="9988" width="14.28515625" bestFit="1" customWidth="1"/>
    <col min="9989" max="9989" width="17.42578125" bestFit="1" customWidth="1"/>
    <col min="9990" max="9990" width="14.140625" bestFit="1" customWidth="1"/>
    <col min="9991" max="9991" width="14.28515625" bestFit="1" customWidth="1"/>
    <col min="9992" max="9992" width="12.42578125" bestFit="1" customWidth="1"/>
    <col min="9993" max="9993" width="13" bestFit="1" customWidth="1"/>
    <col min="9994" max="9994" width="12.85546875" bestFit="1" customWidth="1"/>
    <col min="9995" max="9995" width="13.5703125" customWidth="1"/>
    <col min="9996" max="9996" width="17" bestFit="1" customWidth="1"/>
    <col min="9997" max="9997" width="17" customWidth="1"/>
    <col min="9998" max="9998" width="15.5703125" bestFit="1" customWidth="1"/>
    <col min="9999" max="9999" width="0.7109375" customWidth="1"/>
    <col min="10000" max="10000" width="9.85546875" bestFit="1" customWidth="1"/>
    <col min="10243" max="10243" width="26.7109375" customWidth="1"/>
    <col min="10244" max="10244" width="14.28515625" bestFit="1" customWidth="1"/>
    <col min="10245" max="10245" width="17.42578125" bestFit="1" customWidth="1"/>
    <col min="10246" max="10246" width="14.140625" bestFit="1" customWidth="1"/>
    <col min="10247" max="10247" width="14.28515625" bestFit="1" customWidth="1"/>
    <col min="10248" max="10248" width="12.42578125" bestFit="1" customWidth="1"/>
    <col min="10249" max="10249" width="13" bestFit="1" customWidth="1"/>
    <col min="10250" max="10250" width="12.85546875" bestFit="1" customWidth="1"/>
    <col min="10251" max="10251" width="13.5703125" customWidth="1"/>
    <col min="10252" max="10252" width="17" bestFit="1" customWidth="1"/>
    <col min="10253" max="10253" width="17" customWidth="1"/>
    <col min="10254" max="10254" width="15.5703125" bestFit="1" customWidth="1"/>
    <col min="10255" max="10255" width="0.7109375" customWidth="1"/>
    <col min="10256" max="10256" width="9.85546875" bestFit="1" customWidth="1"/>
    <col min="10499" max="10499" width="26.7109375" customWidth="1"/>
    <col min="10500" max="10500" width="14.28515625" bestFit="1" customWidth="1"/>
    <col min="10501" max="10501" width="17.42578125" bestFit="1" customWidth="1"/>
    <col min="10502" max="10502" width="14.140625" bestFit="1" customWidth="1"/>
    <col min="10503" max="10503" width="14.28515625" bestFit="1" customWidth="1"/>
    <col min="10504" max="10504" width="12.42578125" bestFit="1" customWidth="1"/>
    <col min="10505" max="10505" width="13" bestFit="1" customWidth="1"/>
    <col min="10506" max="10506" width="12.85546875" bestFit="1" customWidth="1"/>
    <col min="10507" max="10507" width="13.5703125" customWidth="1"/>
    <col min="10508" max="10508" width="17" bestFit="1" customWidth="1"/>
    <col min="10509" max="10509" width="17" customWidth="1"/>
    <col min="10510" max="10510" width="15.5703125" bestFit="1" customWidth="1"/>
    <col min="10511" max="10511" width="0.7109375" customWidth="1"/>
    <col min="10512" max="10512" width="9.85546875" bestFit="1" customWidth="1"/>
    <col min="10755" max="10755" width="26.7109375" customWidth="1"/>
    <col min="10756" max="10756" width="14.28515625" bestFit="1" customWidth="1"/>
    <col min="10757" max="10757" width="17.42578125" bestFit="1" customWidth="1"/>
    <col min="10758" max="10758" width="14.140625" bestFit="1" customWidth="1"/>
    <col min="10759" max="10759" width="14.28515625" bestFit="1" customWidth="1"/>
    <col min="10760" max="10760" width="12.42578125" bestFit="1" customWidth="1"/>
    <col min="10761" max="10761" width="13" bestFit="1" customWidth="1"/>
    <col min="10762" max="10762" width="12.85546875" bestFit="1" customWidth="1"/>
    <col min="10763" max="10763" width="13.5703125" customWidth="1"/>
    <col min="10764" max="10764" width="17" bestFit="1" customWidth="1"/>
    <col min="10765" max="10765" width="17" customWidth="1"/>
    <col min="10766" max="10766" width="15.5703125" bestFit="1" customWidth="1"/>
    <col min="10767" max="10767" width="0.7109375" customWidth="1"/>
    <col min="10768" max="10768" width="9.85546875" bestFit="1" customWidth="1"/>
    <col min="11011" max="11011" width="26.7109375" customWidth="1"/>
    <col min="11012" max="11012" width="14.28515625" bestFit="1" customWidth="1"/>
    <col min="11013" max="11013" width="17.42578125" bestFit="1" customWidth="1"/>
    <col min="11014" max="11014" width="14.140625" bestFit="1" customWidth="1"/>
    <col min="11015" max="11015" width="14.28515625" bestFit="1" customWidth="1"/>
    <col min="11016" max="11016" width="12.42578125" bestFit="1" customWidth="1"/>
    <col min="11017" max="11017" width="13" bestFit="1" customWidth="1"/>
    <col min="11018" max="11018" width="12.85546875" bestFit="1" customWidth="1"/>
    <col min="11019" max="11019" width="13.5703125" customWidth="1"/>
    <col min="11020" max="11020" width="17" bestFit="1" customWidth="1"/>
    <col min="11021" max="11021" width="17" customWidth="1"/>
    <col min="11022" max="11022" width="15.5703125" bestFit="1" customWidth="1"/>
    <col min="11023" max="11023" width="0.7109375" customWidth="1"/>
    <col min="11024" max="11024" width="9.85546875" bestFit="1" customWidth="1"/>
    <col min="11267" max="11267" width="26.7109375" customWidth="1"/>
    <col min="11268" max="11268" width="14.28515625" bestFit="1" customWidth="1"/>
    <col min="11269" max="11269" width="17.42578125" bestFit="1" customWidth="1"/>
    <col min="11270" max="11270" width="14.140625" bestFit="1" customWidth="1"/>
    <col min="11271" max="11271" width="14.28515625" bestFit="1" customWidth="1"/>
    <col min="11272" max="11272" width="12.42578125" bestFit="1" customWidth="1"/>
    <col min="11273" max="11273" width="13" bestFit="1" customWidth="1"/>
    <col min="11274" max="11274" width="12.85546875" bestFit="1" customWidth="1"/>
    <col min="11275" max="11275" width="13.5703125" customWidth="1"/>
    <col min="11276" max="11276" width="17" bestFit="1" customWidth="1"/>
    <col min="11277" max="11277" width="17" customWidth="1"/>
    <col min="11278" max="11278" width="15.5703125" bestFit="1" customWidth="1"/>
    <col min="11279" max="11279" width="0.7109375" customWidth="1"/>
    <col min="11280" max="11280" width="9.85546875" bestFit="1" customWidth="1"/>
    <col min="11523" max="11523" width="26.7109375" customWidth="1"/>
    <col min="11524" max="11524" width="14.28515625" bestFit="1" customWidth="1"/>
    <col min="11525" max="11525" width="17.42578125" bestFit="1" customWidth="1"/>
    <col min="11526" max="11526" width="14.140625" bestFit="1" customWidth="1"/>
    <col min="11527" max="11527" width="14.28515625" bestFit="1" customWidth="1"/>
    <col min="11528" max="11528" width="12.42578125" bestFit="1" customWidth="1"/>
    <col min="11529" max="11529" width="13" bestFit="1" customWidth="1"/>
    <col min="11530" max="11530" width="12.85546875" bestFit="1" customWidth="1"/>
    <col min="11531" max="11531" width="13.5703125" customWidth="1"/>
    <col min="11532" max="11532" width="17" bestFit="1" customWidth="1"/>
    <col min="11533" max="11533" width="17" customWidth="1"/>
    <col min="11534" max="11534" width="15.5703125" bestFit="1" customWidth="1"/>
    <col min="11535" max="11535" width="0.7109375" customWidth="1"/>
    <col min="11536" max="11536" width="9.85546875" bestFit="1" customWidth="1"/>
    <col min="11779" max="11779" width="26.7109375" customWidth="1"/>
    <col min="11780" max="11780" width="14.28515625" bestFit="1" customWidth="1"/>
    <col min="11781" max="11781" width="17.42578125" bestFit="1" customWidth="1"/>
    <col min="11782" max="11782" width="14.140625" bestFit="1" customWidth="1"/>
    <col min="11783" max="11783" width="14.28515625" bestFit="1" customWidth="1"/>
    <col min="11784" max="11784" width="12.42578125" bestFit="1" customWidth="1"/>
    <col min="11785" max="11785" width="13" bestFit="1" customWidth="1"/>
    <col min="11786" max="11786" width="12.85546875" bestFit="1" customWidth="1"/>
    <col min="11787" max="11787" width="13.5703125" customWidth="1"/>
    <col min="11788" max="11788" width="17" bestFit="1" customWidth="1"/>
    <col min="11789" max="11789" width="17" customWidth="1"/>
    <col min="11790" max="11790" width="15.5703125" bestFit="1" customWidth="1"/>
    <col min="11791" max="11791" width="0.7109375" customWidth="1"/>
    <col min="11792" max="11792" width="9.85546875" bestFit="1" customWidth="1"/>
    <col min="12035" max="12035" width="26.7109375" customWidth="1"/>
    <col min="12036" max="12036" width="14.28515625" bestFit="1" customWidth="1"/>
    <col min="12037" max="12037" width="17.42578125" bestFit="1" customWidth="1"/>
    <col min="12038" max="12038" width="14.140625" bestFit="1" customWidth="1"/>
    <col min="12039" max="12039" width="14.28515625" bestFit="1" customWidth="1"/>
    <col min="12040" max="12040" width="12.42578125" bestFit="1" customWidth="1"/>
    <col min="12041" max="12041" width="13" bestFit="1" customWidth="1"/>
    <col min="12042" max="12042" width="12.85546875" bestFit="1" customWidth="1"/>
    <col min="12043" max="12043" width="13.5703125" customWidth="1"/>
    <col min="12044" max="12044" width="17" bestFit="1" customWidth="1"/>
    <col min="12045" max="12045" width="17" customWidth="1"/>
    <col min="12046" max="12046" width="15.5703125" bestFit="1" customWidth="1"/>
    <col min="12047" max="12047" width="0.7109375" customWidth="1"/>
    <col min="12048" max="12048" width="9.85546875" bestFit="1" customWidth="1"/>
    <col min="12291" max="12291" width="26.7109375" customWidth="1"/>
    <col min="12292" max="12292" width="14.28515625" bestFit="1" customWidth="1"/>
    <col min="12293" max="12293" width="17.42578125" bestFit="1" customWidth="1"/>
    <col min="12294" max="12294" width="14.140625" bestFit="1" customWidth="1"/>
    <col min="12295" max="12295" width="14.28515625" bestFit="1" customWidth="1"/>
    <col min="12296" max="12296" width="12.42578125" bestFit="1" customWidth="1"/>
    <col min="12297" max="12297" width="13" bestFit="1" customWidth="1"/>
    <col min="12298" max="12298" width="12.85546875" bestFit="1" customWidth="1"/>
    <col min="12299" max="12299" width="13.5703125" customWidth="1"/>
    <col min="12300" max="12300" width="17" bestFit="1" customWidth="1"/>
    <col min="12301" max="12301" width="17" customWidth="1"/>
    <col min="12302" max="12302" width="15.5703125" bestFit="1" customWidth="1"/>
    <col min="12303" max="12303" width="0.7109375" customWidth="1"/>
    <col min="12304" max="12304" width="9.85546875" bestFit="1" customWidth="1"/>
    <col min="12547" max="12547" width="26.7109375" customWidth="1"/>
    <col min="12548" max="12548" width="14.28515625" bestFit="1" customWidth="1"/>
    <col min="12549" max="12549" width="17.42578125" bestFit="1" customWidth="1"/>
    <col min="12550" max="12550" width="14.140625" bestFit="1" customWidth="1"/>
    <col min="12551" max="12551" width="14.28515625" bestFit="1" customWidth="1"/>
    <col min="12552" max="12552" width="12.42578125" bestFit="1" customWidth="1"/>
    <col min="12553" max="12553" width="13" bestFit="1" customWidth="1"/>
    <col min="12554" max="12554" width="12.85546875" bestFit="1" customWidth="1"/>
    <col min="12555" max="12555" width="13.5703125" customWidth="1"/>
    <col min="12556" max="12556" width="17" bestFit="1" customWidth="1"/>
    <col min="12557" max="12557" width="17" customWidth="1"/>
    <col min="12558" max="12558" width="15.5703125" bestFit="1" customWidth="1"/>
    <col min="12559" max="12559" width="0.7109375" customWidth="1"/>
    <col min="12560" max="12560" width="9.85546875" bestFit="1" customWidth="1"/>
    <col min="12803" max="12803" width="26.7109375" customWidth="1"/>
    <col min="12804" max="12804" width="14.28515625" bestFit="1" customWidth="1"/>
    <col min="12805" max="12805" width="17.42578125" bestFit="1" customWidth="1"/>
    <col min="12806" max="12806" width="14.140625" bestFit="1" customWidth="1"/>
    <col min="12807" max="12807" width="14.28515625" bestFit="1" customWidth="1"/>
    <col min="12808" max="12808" width="12.42578125" bestFit="1" customWidth="1"/>
    <col min="12809" max="12809" width="13" bestFit="1" customWidth="1"/>
    <col min="12810" max="12810" width="12.85546875" bestFit="1" customWidth="1"/>
    <col min="12811" max="12811" width="13.5703125" customWidth="1"/>
    <col min="12812" max="12812" width="17" bestFit="1" customWidth="1"/>
    <col min="12813" max="12813" width="17" customWidth="1"/>
    <col min="12814" max="12814" width="15.5703125" bestFit="1" customWidth="1"/>
    <col min="12815" max="12815" width="0.7109375" customWidth="1"/>
    <col min="12816" max="12816" width="9.85546875" bestFit="1" customWidth="1"/>
    <col min="13059" max="13059" width="26.7109375" customWidth="1"/>
    <col min="13060" max="13060" width="14.28515625" bestFit="1" customWidth="1"/>
    <col min="13061" max="13061" width="17.42578125" bestFit="1" customWidth="1"/>
    <col min="13062" max="13062" width="14.140625" bestFit="1" customWidth="1"/>
    <col min="13063" max="13063" width="14.28515625" bestFit="1" customWidth="1"/>
    <col min="13064" max="13064" width="12.42578125" bestFit="1" customWidth="1"/>
    <col min="13065" max="13065" width="13" bestFit="1" customWidth="1"/>
    <col min="13066" max="13066" width="12.85546875" bestFit="1" customWidth="1"/>
    <col min="13067" max="13067" width="13.5703125" customWidth="1"/>
    <col min="13068" max="13068" width="17" bestFit="1" customWidth="1"/>
    <col min="13069" max="13069" width="17" customWidth="1"/>
    <col min="13070" max="13070" width="15.5703125" bestFit="1" customWidth="1"/>
    <col min="13071" max="13071" width="0.7109375" customWidth="1"/>
    <col min="13072" max="13072" width="9.85546875" bestFit="1" customWidth="1"/>
    <col min="13315" max="13315" width="26.7109375" customWidth="1"/>
    <col min="13316" max="13316" width="14.28515625" bestFit="1" customWidth="1"/>
    <col min="13317" max="13317" width="17.42578125" bestFit="1" customWidth="1"/>
    <col min="13318" max="13318" width="14.140625" bestFit="1" customWidth="1"/>
    <col min="13319" max="13319" width="14.28515625" bestFit="1" customWidth="1"/>
    <col min="13320" max="13320" width="12.42578125" bestFit="1" customWidth="1"/>
    <col min="13321" max="13321" width="13" bestFit="1" customWidth="1"/>
    <col min="13322" max="13322" width="12.85546875" bestFit="1" customWidth="1"/>
    <col min="13323" max="13323" width="13.5703125" customWidth="1"/>
    <col min="13324" max="13324" width="17" bestFit="1" customWidth="1"/>
    <col min="13325" max="13325" width="17" customWidth="1"/>
    <col min="13326" max="13326" width="15.5703125" bestFit="1" customWidth="1"/>
    <col min="13327" max="13327" width="0.7109375" customWidth="1"/>
    <col min="13328" max="13328" width="9.85546875" bestFit="1" customWidth="1"/>
    <col min="13571" max="13571" width="26.7109375" customWidth="1"/>
    <col min="13572" max="13572" width="14.28515625" bestFit="1" customWidth="1"/>
    <col min="13573" max="13573" width="17.42578125" bestFit="1" customWidth="1"/>
    <col min="13574" max="13574" width="14.140625" bestFit="1" customWidth="1"/>
    <col min="13575" max="13575" width="14.28515625" bestFit="1" customWidth="1"/>
    <col min="13576" max="13576" width="12.42578125" bestFit="1" customWidth="1"/>
    <col min="13577" max="13577" width="13" bestFit="1" customWidth="1"/>
    <col min="13578" max="13578" width="12.85546875" bestFit="1" customWidth="1"/>
    <col min="13579" max="13579" width="13.5703125" customWidth="1"/>
    <col min="13580" max="13580" width="17" bestFit="1" customWidth="1"/>
    <col min="13581" max="13581" width="17" customWidth="1"/>
    <col min="13582" max="13582" width="15.5703125" bestFit="1" customWidth="1"/>
    <col min="13583" max="13583" width="0.7109375" customWidth="1"/>
    <col min="13584" max="13584" width="9.85546875" bestFit="1" customWidth="1"/>
    <col min="13827" max="13827" width="26.7109375" customWidth="1"/>
    <col min="13828" max="13828" width="14.28515625" bestFit="1" customWidth="1"/>
    <col min="13829" max="13829" width="17.42578125" bestFit="1" customWidth="1"/>
    <col min="13830" max="13830" width="14.140625" bestFit="1" customWidth="1"/>
    <col min="13831" max="13831" width="14.28515625" bestFit="1" customWidth="1"/>
    <col min="13832" max="13832" width="12.42578125" bestFit="1" customWidth="1"/>
    <col min="13833" max="13833" width="13" bestFit="1" customWidth="1"/>
    <col min="13834" max="13834" width="12.85546875" bestFit="1" customWidth="1"/>
    <col min="13835" max="13835" width="13.5703125" customWidth="1"/>
    <col min="13836" max="13836" width="17" bestFit="1" customWidth="1"/>
    <col min="13837" max="13837" width="17" customWidth="1"/>
    <col min="13838" max="13838" width="15.5703125" bestFit="1" customWidth="1"/>
    <col min="13839" max="13839" width="0.7109375" customWidth="1"/>
    <col min="13840" max="13840" width="9.85546875" bestFit="1" customWidth="1"/>
    <col min="14083" max="14083" width="26.7109375" customWidth="1"/>
    <col min="14084" max="14084" width="14.28515625" bestFit="1" customWidth="1"/>
    <col min="14085" max="14085" width="17.42578125" bestFit="1" customWidth="1"/>
    <col min="14086" max="14086" width="14.140625" bestFit="1" customWidth="1"/>
    <col min="14087" max="14087" width="14.28515625" bestFit="1" customWidth="1"/>
    <col min="14088" max="14088" width="12.42578125" bestFit="1" customWidth="1"/>
    <col min="14089" max="14089" width="13" bestFit="1" customWidth="1"/>
    <col min="14090" max="14090" width="12.85546875" bestFit="1" customWidth="1"/>
    <col min="14091" max="14091" width="13.5703125" customWidth="1"/>
    <col min="14092" max="14092" width="17" bestFit="1" customWidth="1"/>
    <col min="14093" max="14093" width="17" customWidth="1"/>
    <col min="14094" max="14094" width="15.5703125" bestFit="1" customWidth="1"/>
    <col min="14095" max="14095" width="0.7109375" customWidth="1"/>
    <col min="14096" max="14096" width="9.85546875" bestFit="1" customWidth="1"/>
    <col min="14339" max="14339" width="26.7109375" customWidth="1"/>
    <col min="14340" max="14340" width="14.28515625" bestFit="1" customWidth="1"/>
    <col min="14341" max="14341" width="17.42578125" bestFit="1" customWidth="1"/>
    <col min="14342" max="14342" width="14.140625" bestFit="1" customWidth="1"/>
    <col min="14343" max="14343" width="14.28515625" bestFit="1" customWidth="1"/>
    <col min="14344" max="14344" width="12.42578125" bestFit="1" customWidth="1"/>
    <col min="14345" max="14345" width="13" bestFit="1" customWidth="1"/>
    <col min="14346" max="14346" width="12.85546875" bestFit="1" customWidth="1"/>
    <col min="14347" max="14347" width="13.5703125" customWidth="1"/>
    <col min="14348" max="14348" width="17" bestFit="1" customWidth="1"/>
    <col min="14349" max="14349" width="17" customWidth="1"/>
    <col min="14350" max="14350" width="15.5703125" bestFit="1" customWidth="1"/>
    <col min="14351" max="14351" width="0.7109375" customWidth="1"/>
    <col min="14352" max="14352" width="9.85546875" bestFit="1" customWidth="1"/>
    <col min="14595" max="14595" width="26.7109375" customWidth="1"/>
    <col min="14596" max="14596" width="14.28515625" bestFit="1" customWidth="1"/>
    <col min="14597" max="14597" width="17.42578125" bestFit="1" customWidth="1"/>
    <col min="14598" max="14598" width="14.140625" bestFit="1" customWidth="1"/>
    <col min="14599" max="14599" width="14.28515625" bestFit="1" customWidth="1"/>
    <col min="14600" max="14600" width="12.42578125" bestFit="1" customWidth="1"/>
    <col min="14601" max="14601" width="13" bestFit="1" customWidth="1"/>
    <col min="14602" max="14602" width="12.85546875" bestFit="1" customWidth="1"/>
    <col min="14603" max="14603" width="13.5703125" customWidth="1"/>
    <col min="14604" max="14604" width="17" bestFit="1" customWidth="1"/>
    <col min="14605" max="14605" width="17" customWidth="1"/>
    <col min="14606" max="14606" width="15.5703125" bestFit="1" customWidth="1"/>
    <col min="14607" max="14607" width="0.7109375" customWidth="1"/>
    <col min="14608" max="14608" width="9.85546875" bestFit="1" customWidth="1"/>
    <col min="14851" max="14851" width="26.7109375" customWidth="1"/>
    <col min="14852" max="14852" width="14.28515625" bestFit="1" customWidth="1"/>
    <col min="14853" max="14853" width="17.42578125" bestFit="1" customWidth="1"/>
    <col min="14854" max="14854" width="14.140625" bestFit="1" customWidth="1"/>
    <col min="14855" max="14855" width="14.28515625" bestFit="1" customWidth="1"/>
    <col min="14856" max="14856" width="12.42578125" bestFit="1" customWidth="1"/>
    <col min="14857" max="14857" width="13" bestFit="1" customWidth="1"/>
    <col min="14858" max="14858" width="12.85546875" bestFit="1" customWidth="1"/>
    <col min="14859" max="14859" width="13.5703125" customWidth="1"/>
    <col min="14860" max="14860" width="17" bestFit="1" customWidth="1"/>
    <col min="14861" max="14861" width="17" customWidth="1"/>
    <col min="14862" max="14862" width="15.5703125" bestFit="1" customWidth="1"/>
    <col min="14863" max="14863" width="0.7109375" customWidth="1"/>
    <col min="14864" max="14864" width="9.85546875" bestFit="1" customWidth="1"/>
    <col min="15107" max="15107" width="26.7109375" customWidth="1"/>
    <col min="15108" max="15108" width="14.28515625" bestFit="1" customWidth="1"/>
    <col min="15109" max="15109" width="17.42578125" bestFit="1" customWidth="1"/>
    <col min="15110" max="15110" width="14.140625" bestFit="1" customWidth="1"/>
    <col min="15111" max="15111" width="14.28515625" bestFit="1" customWidth="1"/>
    <col min="15112" max="15112" width="12.42578125" bestFit="1" customWidth="1"/>
    <col min="15113" max="15113" width="13" bestFit="1" customWidth="1"/>
    <col min="15114" max="15114" width="12.85546875" bestFit="1" customWidth="1"/>
    <col min="15115" max="15115" width="13.5703125" customWidth="1"/>
    <col min="15116" max="15116" width="17" bestFit="1" customWidth="1"/>
    <col min="15117" max="15117" width="17" customWidth="1"/>
    <col min="15118" max="15118" width="15.5703125" bestFit="1" customWidth="1"/>
    <col min="15119" max="15119" width="0.7109375" customWidth="1"/>
    <col min="15120" max="15120" width="9.85546875" bestFit="1" customWidth="1"/>
    <col min="15363" max="15363" width="26.7109375" customWidth="1"/>
    <col min="15364" max="15364" width="14.28515625" bestFit="1" customWidth="1"/>
    <col min="15365" max="15365" width="17.42578125" bestFit="1" customWidth="1"/>
    <col min="15366" max="15366" width="14.140625" bestFit="1" customWidth="1"/>
    <col min="15367" max="15367" width="14.28515625" bestFit="1" customWidth="1"/>
    <col min="15368" max="15368" width="12.42578125" bestFit="1" customWidth="1"/>
    <col min="15369" max="15369" width="13" bestFit="1" customWidth="1"/>
    <col min="15370" max="15370" width="12.85546875" bestFit="1" customWidth="1"/>
    <col min="15371" max="15371" width="13.5703125" customWidth="1"/>
    <col min="15372" max="15372" width="17" bestFit="1" customWidth="1"/>
    <col min="15373" max="15373" width="17" customWidth="1"/>
    <col min="15374" max="15374" width="15.5703125" bestFit="1" customWidth="1"/>
    <col min="15375" max="15375" width="0.7109375" customWidth="1"/>
    <col min="15376" max="15376" width="9.85546875" bestFit="1" customWidth="1"/>
    <col min="15619" max="15619" width="26.7109375" customWidth="1"/>
    <col min="15620" max="15620" width="14.28515625" bestFit="1" customWidth="1"/>
    <col min="15621" max="15621" width="17.42578125" bestFit="1" customWidth="1"/>
    <col min="15622" max="15622" width="14.140625" bestFit="1" customWidth="1"/>
    <col min="15623" max="15623" width="14.28515625" bestFit="1" customWidth="1"/>
    <col min="15624" max="15624" width="12.42578125" bestFit="1" customWidth="1"/>
    <col min="15625" max="15625" width="13" bestFit="1" customWidth="1"/>
    <col min="15626" max="15626" width="12.85546875" bestFit="1" customWidth="1"/>
    <col min="15627" max="15627" width="13.5703125" customWidth="1"/>
    <col min="15628" max="15628" width="17" bestFit="1" customWidth="1"/>
    <col min="15629" max="15629" width="17" customWidth="1"/>
    <col min="15630" max="15630" width="15.5703125" bestFit="1" customWidth="1"/>
    <col min="15631" max="15631" width="0.7109375" customWidth="1"/>
    <col min="15632" max="15632" width="9.85546875" bestFit="1" customWidth="1"/>
    <col min="15875" max="15875" width="26.7109375" customWidth="1"/>
    <col min="15876" max="15876" width="14.28515625" bestFit="1" customWidth="1"/>
    <col min="15877" max="15877" width="17.42578125" bestFit="1" customWidth="1"/>
    <col min="15878" max="15878" width="14.140625" bestFit="1" customWidth="1"/>
    <col min="15879" max="15879" width="14.28515625" bestFit="1" customWidth="1"/>
    <col min="15880" max="15880" width="12.42578125" bestFit="1" customWidth="1"/>
    <col min="15881" max="15881" width="13" bestFit="1" customWidth="1"/>
    <col min="15882" max="15882" width="12.85546875" bestFit="1" customWidth="1"/>
    <col min="15883" max="15883" width="13.5703125" customWidth="1"/>
    <col min="15884" max="15884" width="17" bestFit="1" customWidth="1"/>
    <col min="15885" max="15885" width="17" customWidth="1"/>
    <col min="15886" max="15886" width="15.5703125" bestFit="1" customWidth="1"/>
    <col min="15887" max="15887" width="0.7109375" customWidth="1"/>
    <col min="15888" max="15888" width="9.85546875" bestFit="1" customWidth="1"/>
    <col min="16131" max="16131" width="26.7109375" customWidth="1"/>
    <col min="16132" max="16132" width="14.28515625" bestFit="1" customWidth="1"/>
    <col min="16133" max="16133" width="17.42578125" bestFit="1" customWidth="1"/>
    <col min="16134" max="16134" width="14.140625" bestFit="1" customWidth="1"/>
    <col min="16135" max="16135" width="14.28515625" bestFit="1" customWidth="1"/>
    <col min="16136" max="16136" width="12.42578125" bestFit="1" customWidth="1"/>
    <col min="16137" max="16137" width="13" bestFit="1" customWidth="1"/>
    <col min="16138" max="16138" width="12.85546875" bestFit="1" customWidth="1"/>
    <col min="16139" max="16139" width="13.5703125" customWidth="1"/>
    <col min="16140" max="16140" width="17" bestFit="1" customWidth="1"/>
    <col min="16141" max="16141" width="17" customWidth="1"/>
    <col min="16142" max="16142" width="15.5703125" bestFit="1" customWidth="1"/>
    <col min="16143" max="16143" width="0.7109375" customWidth="1"/>
    <col min="16144" max="16144" width="9.85546875" bestFit="1" customWidth="1"/>
  </cols>
  <sheetData>
    <row r="1" spans="1:17">
      <c r="A1" s="7" t="s">
        <v>52</v>
      </c>
      <c r="B1" s="8" t="s">
        <v>53</v>
      </c>
      <c r="C1" s="9" t="s">
        <v>54</v>
      </c>
      <c r="D1" s="9" t="s">
        <v>55</v>
      </c>
      <c r="E1" s="10" t="s">
        <v>56</v>
      </c>
      <c r="F1" s="9" t="s">
        <v>57</v>
      </c>
      <c r="G1" s="9" t="s">
        <v>58</v>
      </c>
      <c r="H1" s="9" t="s">
        <v>59</v>
      </c>
      <c r="I1" s="9" t="s">
        <v>60</v>
      </c>
      <c r="J1" s="9" t="s">
        <v>61</v>
      </c>
      <c r="K1" s="9" t="s">
        <v>62</v>
      </c>
      <c r="L1" s="9" t="s">
        <v>63</v>
      </c>
      <c r="M1" s="11" t="s">
        <v>64</v>
      </c>
      <c r="N1" s="12" t="s">
        <v>65</v>
      </c>
      <c r="P1" s="13">
        <f>N32/K33</f>
        <v>3.0303030303030303E-3</v>
      </c>
    </row>
    <row r="2" spans="1:17">
      <c r="A2" s="18" t="s">
        <v>67</v>
      </c>
      <c r="B2" s="14">
        <f>Tabela13[[#This Row],[Parâmetros]]</f>
        <v>12</v>
      </c>
      <c r="C2" s="15"/>
      <c r="D2" s="15"/>
      <c r="E2" s="15"/>
      <c r="F2" s="15"/>
      <c r="G2" s="15"/>
      <c r="H2" s="15"/>
      <c r="I2" s="15"/>
      <c r="J2" s="15"/>
      <c r="K2" s="15"/>
      <c r="L2" s="15"/>
      <c r="M2" s="16"/>
      <c r="N2" s="17">
        <f t="shared" ref="N2:N30" si="0">SUBTOTAL(3,C2:M2)*B2</f>
        <v>0</v>
      </c>
    </row>
    <row r="3" spans="1:17">
      <c r="A3" s="18" t="s">
        <v>68</v>
      </c>
      <c r="B3" s="14">
        <f>Tabela13[[#This Row],[Parâmetros]]</f>
        <v>8</v>
      </c>
      <c r="C3" s="15"/>
      <c r="D3" s="15"/>
      <c r="E3" s="15"/>
      <c r="F3" s="15"/>
      <c r="G3" s="15"/>
      <c r="H3" s="15"/>
      <c r="I3" s="15"/>
      <c r="J3" s="15"/>
      <c r="K3" s="15"/>
      <c r="L3" s="15"/>
      <c r="M3" s="16"/>
      <c r="N3" s="17">
        <f t="shared" si="0"/>
        <v>0</v>
      </c>
    </row>
    <row r="4" spans="1:17">
      <c r="A4" s="18" t="s">
        <v>69</v>
      </c>
      <c r="B4" s="14">
        <f>Tabela13[[#This Row],[Parâmetros]]</f>
        <v>8</v>
      </c>
      <c r="C4" s="15"/>
      <c r="D4" s="15"/>
      <c r="E4" s="15"/>
      <c r="F4" s="19"/>
      <c r="G4" s="19"/>
      <c r="H4" s="19"/>
      <c r="I4" s="20"/>
      <c r="J4" s="19"/>
      <c r="K4" s="19"/>
      <c r="L4" s="15"/>
      <c r="M4" s="16"/>
      <c r="N4" s="17">
        <f t="shared" si="0"/>
        <v>0</v>
      </c>
    </row>
    <row r="5" spans="1:17">
      <c r="A5" s="18" t="s">
        <v>70</v>
      </c>
      <c r="B5" s="14">
        <f>Tabela13[[#This Row],[Parâmetros]]</f>
        <v>5</v>
      </c>
      <c r="C5" s="15"/>
      <c r="D5" s="15"/>
      <c r="E5" s="15"/>
      <c r="F5" s="15"/>
      <c r="G5" s="15"/>
      <c r="H5" s="15"/>
      <c r="I5" s="15"/>
      <c r="J5" s="15"/>
      <c r="K5" s="15"/>
      <c r="L5" s="15"/>
      <c r="M5" s="16"/>
      <c r="N5" s="17">
        <f t="shared" si="0"/>
        <v>0</v>
      </c>
    </row>
    <row r="6" spans="1:17">
      <c r="A6" s="18" t="s">
        <v>71</v>
      </c>
      <c r="B6" s="14">
        <f>Tabela13[[#This Row],[Parâmetros]]</f>
        <v>8</v>
      </c>
      <c r="C6" s="15"/>
      <c r="D6" s="15"/>
      <c r="E6" s="15"/>
      <c r="F6" s="15"/>
      <c r="G6" s="15"/>
      <c r="H6" s="15"/>
      <c r="I6" s="15"/>
      <c r="J6" s="21"/>
      <c r="K6" s="15"/>
      <c r="L6" s="15"/>
      <c r="M6" s="16"/>
      <c r="N6" s="17">
        <f t="shared" si="0"/>
        <v>0</v>
      </c>
    </row>
    <row r="7" spans="1:17">
      <c r="A7" s="18" t="s">
        <v>72</v>
      </c>
      <c r="B7" s="14">
        <f>Tabela13[[#This Row],[Parâmetros]]</f>
        <v>4</v>
      </c>
      <c r="C7" s="15"/>
      <c r="D7" s="15"/>
      <c r="E7" s="15"/>
      <c r="F7" s="15"/>
      <c r="G7" s="15"/>
      <c r="H7" s="15"/>
      <c r="I7" s="15"/>
      <c r="J7" s="15"/>
      <c r="K7" s="15"/>
      <c r="L7" s="15"/>
      <c r="M7" s="16"/>
      <c r="N7" s="17">
        <f t="shared" si="0"/>
        <v>0</v>
      </c>
    </row>
    <row r="8" spans="1:17">
      <c r="A8" s="18" t="s">
        <v>73</v>
      </c>
      <c r="B8" s="14">
        <f>Tabela13[[#This Row],[Parâmetros]]</f>
        <v>12</v>
      </c>
      <c r="C8" s="15"/>
      <c r="D8" s="15"/>
      <c r="E8" s="15"/>
      <c r="F8" s="19"/>
      <c r="G8" s="19"/>
      <c r="H8" s="19"/>
      <c r="I8" s="19"/>
      <c r="J8" s="19"/>
      <c r="K8" s="19"/>
      <c r="L8" s="15"/>
      <c r="M8" s="16"/>
      <c r="N8" s="17">
        <f t="shared" si="0"/>
        <v>0</v>
      </c>
    </row>
    <row r="9" spans="1:17">
      <c r="A9" s="18" t="s">
        <v>74</v>
      </c>
      <c r="B9" s="14">
        <f>Tabela13[[#This Row],[Parâmetros]]</f>
        <v>8</v>
      </c>
      <c r="C9" s="15"/>
      <c r="D9" s="15"/>
      <c r="E9" s="21"/>
      <c r="F9" s="15"/>
      <c r="G9" s="15"/>
      <c r="H9" s="15"/>
      <c r="I9" s="15"/>
      <c r="J9" s="15"/>
      <c r="K9" s="15"/>
      <c r="L9" s="15"/>
      <c r="M9" s="16"/>
      <c r="N9" s="17">
        <f t="shared" si="0"/>
        <v>0</v>
      </c>
    </row>
    <row r="10" spans="1:17">
      <c r="A10" s="18" t="s">
        <v>75</v>
      </c>
      <c r="B10" s="14">
        <f>Tabela13[[#This Row],[Parâmetros]]</f>
        <v>8</v>
      </c>
      <c r="C10" s="15"/>
      <c r="D10" s="15"/>
      <c r="E10" s="15"/>
      <c r="F10" s="19"/>
      <c r="G10" s="19"/>
      <c r="H10" s="19"/>
      <c r="I10" s="19"/>
      <c r="J10" s="19"/>
      <c r="K10" s="19"/>
      <c r="L10" s="15"/>
      <c r="M10" s="16"/>
      <c r="N10" s="17">
        <f t="shared" si="0"/>
        <v>0</v>
      </c>
    </row>
    <row r="11" spans="1:17">
      <c r="A11" s="18" t="s">
        <v>76</v>
      </c>
      <c r="B11" s="14">
        <f>Tabela13[[#This Row],[Parâmetros]]</f>
        <v>4</v>
      </c>
      <c r="C11" s="15"/>
      <c r="D11" s="15"/>
      <c r="E11" s="15"/>
      <c r="F11" s="15"/>
      <c r="G11" s="15"/>
      <c r="H11" s="15"/>
      <c r="I11" s="15"/>
      <c r="J11" s="15"/>
      <c r="K11" s="15"/>
      <c r="L11" s="15"/>
      <c r="M11" s="16"/>
      <c r="N11" s="17">
        <f t="shared" si="0"/>
        <v>0</v>
      </c>
    </row>
    <row r="12" spans="1:17">
      <c r="A12" s="18" t="s">
        <v>77</v>
      </c>
      <c r="B12" s="14">
        <f>Tabela13[[#This Row],[Parâmetros]]</f>
        <v>4</v>
      </c>
      <c r="C12" s="15"/>
      <c r="D12" s="15"/>
      <c r="E12" s="15"/>
      <c r="F12" s="15"/>
      <c r="G12" s="15"/>
      <c r="H12" s="15"/>
      <c r="I12" s="15"/>
      <c r="J12" s="15"/>
      <c r="K12" s="15"/>
      <c r="L12" s="15"/>
      <c r="M12" s="16"/>
      <c r="N12" s="17">
        <f t="shared" si="0"/>
        <v>0</v>
      </c>
    </row>
    <row r="13" spans="1:17">
      <c r="A13" s="18" t="s">
        <v>78</v>
      </c>
      <c r="B13" s="14">
        <f>Tabela13[[#This Row],[Parâmetros]]</f>
        <v>15</v>
      </c>
      <c r="C13" s="15"/>
      <c r="D13" s="15"/>
      <c r="E13" s="15"/>
      <c r="F13" s="15"/>
      <c r="G13" s="15"/>
      <c r="H13" s="15"/>
      <c r="I13" s="15"/>
      <c r="J13" s="21"/>
      <c r="K13" s="15"/>
      <c r="L13" s="15"/>
      <c r="M13" s="16"/>
      <c r="N13" s="17">
        <f t="shared" si="0"/>
        <v>0</v>
      </c>
      <c r="Q13" s="22"/>
    </row>
    <row r="14" spans="1:17">
      <c r="A14" s="18" t="s">
        <v>79</v>
      </c>
      <c r="B14" s="14">
        <f>Tabela13[[#This Row],[Parâmetros]]</f>
        <v>15</v>
      </c>
      <c r="C14" s="15"/>
      <c r="D14" s="15"/>
      <c r="E14" s="15"/>
      <c r="F14" s="15"/>
      <c r="G14" s="15"/>
      <c r="H14" s="15"/>
      <c r="I14" s="15"/>
      <c r="J14" s="15"/>
      <c r="K14" s="15"/>
      <c r="L14" s="15"/>
      <c r="M14" s="16"/>
      <c r="N14" s="17">
        <f t="shared" si="0"/>
        <v>0</v>
      </c>
      <c r="Q14" s="22"/>
    </row>
    <row r="15" spans="1:17">
      <c r="A15" s="18" t="s">
        <v>80</v>
      </c>
      <c r="B15" s="14">
        <f>Tabela13[[#This Row],[Parâmetros]]</f>
        <v>20</v>
      </c>
      <c r="C15" s="15"/>
      <c r="D15" s="15"/>
      <c r="E15" s="15"/>
      <c r="F15" s="15"/>
      <c r="G15" s="15"/>
      <c r="H15" s="15"/>
      <c r="I15" s="15"/>
      <c r="J15" s="15"/>
      <c r="K15" s="15"/>
      <c r="L15" s="15"/>
      <c r="M15" s="16"/>
      <c r="N15" s="17">
        <f t="shared" si="0"/>
        <v>0</v>
      </c>
    </row>
    <row r="16" spans="1:17">
      <c r="A16" s="18" t="s">
        <v>81</v>
      </c>
      <c r="B16" s="14">
        <f>Tabela13[[#This Row],[Parâmetros]]</f>
        <v>3</v>
      </c>
      <c r="C16" s="15"/>
      <c r="D16" s="15"/>
      <c r="E16" s="15"/>
      <c r="F16" s="15"/>
      <c r="G16" s="15"/>
      <c r="H16" s="15"/>
      <c r="I16" s="15"/>
      <c r="J16" s="15"/>
      <c r="K16" s="15"/>
      <c r="L16" s="15"/>
      <c r="M16" s="16"/>
      <c r="N16" s="17">
        <f t="shared" si="0"/>
        <v>0</v>
      </c>
    </row>
    <row r="17" spans="1:14">
      <c r="A17" s="18" t="s">
        <v>82</v>
      </c>
      <c r="B17" s="14">
        <f>Tabela13[[#This Row],[Parâmetros]]</f>
        <v>10</v>
      </c>
      <c r="C17" s="15"/>
      <c r="D17" s="15"/>
      <c r="E17" s="15"/>
      <c r="F17" s="15"/>
      <c r="G17" s="15"/>
      <c r="H17" s="21"/>
      <c r="I17" s="15"/>
      <c r="J17" s="15"/>
      <c r="K17" s="15"/>
      <c r="L17" s="15"/>
      <c r="M17" s="16"/>
      <c r="N17" s="17">
        <f t="shared" si="0"/>
        <v>0</v>
      </c>
    </row>
    <row r="18" spans="1:14">
      <c r="A18" s="18" t="s">
        <v>83</v>
      </c>
      <c r="B18" s="14">
        <f>Tabela13[[#This Row],[Parâmetros]]</f>
        <v>8</v>
      </c>
      <c r="C18" s="15"/>
      <c r="D18" s="15"/>
      <c r="E18" s="15"/>
      <c r="F18" s="19"/>
      <c r="G18" s="19"/>
      <c r="H18" s="19"/>
      <c r="I18" s="19"/>
      <c r="J18" s="19"/>
      <c r="K18" s="19"/>
      <c r="L18" s="15"/>
      <c r="M18" s="16"/>
      <c r="N18" s="17">
        <f t="shared" si="0"/>
        <v>0</v>
      </c>
    </row>
    <row r="19" spans="1:14">
      <c r="A19" s="18" t="s">
        <v>84</v>
      </c>
      <c r="B19" s="14">
        <f>Tabela13[[#This Row],[Parâmetros]]</f>
        <v>8</v>
      </c>
      <c r="C19" s="15"/>
      <c r="D19" s="15"/>
      <c r="E19" s="15"/>
      <c r="F19" s="15"/>
      <c r="G19" s="15"/>
      <c r="H19" s="15"/>
      <c r="I19" s="15"/>
      <c r="J19" s="15"/>
      <c r="K19" s="15"/>
      <c r="L19" s="15"/>
      <c r="M19" s="16"/>
      <c r="N19" s="17">
        <f t="shared" si="0"/>
        <v>0</v>
      </c>
    </row>
    <row r="20" spans="1:14">
      <c r="A20" s="18" t="s">
        <v>85</v>
      </c>
      <c r="B20" s="14">
        <f>Tabela13[[#This Row],[Parâmetros]]</f>
        <v>8</v>
      </c>
      <c r="C20" s="15"/>
      <c r="D20" s="15"/>
      <c r="E20" s="15"/>
      <c r="F20" s="15"/>
      <c r="G20" s="15"/>
      <c r="H20" s="15"/>
      <c r="I20" s="15"/>
      <c r="J20" s="15"/>
      <c r="K20" s="15"/>
      <c r="L20" s="15"/>
      <c r="M20" s="16"/>
      <c r="N20" s="17">
        <f t="shared" si="0"/>
        <v>0</v>
      </c>
    </row>
    <row r="21" spans="1:14">
      <c r="A21" s="18" t="s">
        <v>86</v>
      </c>
      <c r="B21" s="14">
        <f>Tabela13[[#This Row],[Parâmetros]]</f>
        <v>8</v>
      </c>
      <c r="C21" s="15"/>
      <c r="D21" s="19"/>
      <c r="E21" s="19"/>
      <c r="F21" s="19"/>
      <c r="G21" s="19"/>
      <c r="H21" s="19"/>
      <c r="I21" s="19"/>
      <c r="J21" s="19"/>
      <c r="K21" s="19"/>
      <c r="L21" s="19"/>
      <c r="M21" s="19"/>
      <c r="N21" s="17">
        <f t="shared" si="0"/>
        <v>0</v>
      </c>
    </row>
    <row r="22" spans="1:14">
      <c r="A22" s="18" t="s">
        <v>88</v>
      </c>
      <c r="B22" s="14">
        <f>Tabela13[[#This Row],[Parâmetros]]</f>
        <v>8</v>
      </c>
      <c r="C22" s="15"/>
      <c r="D22" s="19"/>
      <c r="E22" s="19"/>
      <c r="F22" s="19"/>
      <c r="G22" s="19"/>
      <c r="H22" s="19"/>
      <c r="I22" s="19"/>
      <c r="J22" s="23"/>
      <c r="K22" s="19"/>
      <c r="L22" s="19"/>
      <c r="M22" s="19"/>
      <c r="N22" s="17">
        <f t="shared" si="0"/>
        <v>0</v>
      </c>
    </row>
    <row r="23" spans="1:14">
      <c r="A23" s="18" t="s">
        <v>87</v>
      </c>
      <c r="B23" s="14">
        <f>Tabela13[[#This Row],[Parâmetros]]</f>
        <v>8</v>
      </c>
      <c r="C23" s="15"/>
      <c r="D23" s="15"/>
      <c r="E23" s="15"/>
      <c r="F23" s="19"/>
      <c r="G23" s="15"/>
      <c r="H23" s="19"/>
      <c r="I23" s="19"/>
      <c r="J23" s="19"/>
      <c r="K23" s="19"/>
      <c r="L23" s="15"/>
      <c r="M23" s="15"/>
      <c r="N23" s="17">
        <f t="shared" si="0"/>
        <v>0</v>
      </c>
    </row>
    <row r="24" spans="1:14">
      <c r="A24" s="18" t="s">
        <v>89</v>
      </c>
      <c r="B24" s="14">
        <f>Tabela13[[#This Row],[Parâmetros]]</f>
        <v>8</v>
      </c>
      <c r="C24" s="15"/>
      <c r="D24" s="15"/>
      <c r="E24" s="15"/>
      <c r="F24" s="15"/>
      <c r="G24" s="15"/>
      <c r="H24" s="15"/>
      <c r="I24" s="15"/>
      <c r="J24" s="15"/>
      <c r="K24" s="15"/>
      <c r="L24" s="15"/>
      <c r="M24" s="16"/>
      <c r="N24" s="17">
        <f t="shared" si="0"/>
        <v>0</v>
      </c>
    </row>
    <row r="25" spans="1:14">
      <c r="A25" s="18" t="s">
        <v>90</v>
      </c>
      <c r="B25" s="14">
        <f>Tabela13[[#This Row],[Parâmetros]]</f>
        <v>8</v>
      </c>
      <c r="C25" s="15">
        <v>43795</v>
      </c>
      <c r="D25" s="15"/>
      <c r="E25" s="15"/>
      <c r="F25" s="15"/>
      <c r="G25" s="15"/>
      <c r="H25" s="15"/>
      <c r="I25" s="15"/>
      <c r="J25" s="15"/>
      <c r="K25" s="15"/>
      <c r="L25" s="15"/>
      <c r="M25" s="16"/>
      <c r="N25" s="17">
        <f t="shared" si="0"/>
        <v>8</v>
      </c>
    </row>
    <row r="26" spans="1:14">
      <c r="A26" s="18" t="s">
        <v>91</v>
      </c>
      <c r="B26" s="14">
        <f>Tabela13[[#This Row],[Parâmetros]]</f>
        <v>10</v>
      </c>
      <c r="C26" s="15"/>
      <c r="D26" s="15"/>
      <c r="E26" s="15"/>
      <c r="F26" s="15"/>
      <c r="G26" s="15"/>
      <c r="H26" s="15"/>
      <c r="I26" s="15"/>
      <c r="J26" s="15"/>
      <c r="K26" s="15"/>
      <c r="L26" s="15"/>
      <c r="M26" s="16"/>
      <c r="N26" s="17">
        <f t="shared" si="0"/>
        <v>0</v>
      </c>
    </row>
    <row r="27" spans="1:14">
      <c r="A27" s="18" t="s">
        <v>92</v>
      </c>
      <c r="B27" s="14">
        <f>Tabela13[[#This Row],[Parâmetros]]</f>
        <v>4</v>
      </c>
      <c r="C27" s="15"/>
      <c r="D27" s="15"/>
      <c r="E27" s="15"/>
      <c r="F27" s="19"/>
      <c r="G27" s="19"/>
      <c r="H27" s="19"/>
      <c r="I27" s="19"/>
      <c r="J27" s="19"/>
      <c r="K27" s="19"/>
      <c r="L27" s="15"/>
      <c r="M27" s="16"/>
      <c r="N27" s="17">
        <f t="shared" si="0"/>
        <v>0</v>
      </c>
    </row>
    <row r="28" spans="1:14">
      <c r="A28" s="18" t="s">
        <v>93</v>
      </c>
      <c r="B28" s="14">
        <f>Tabela13[[#This Row],[Parâmetros]]</f>
        <v>10</v>
      </c>
      <c r="C28" s="15"/>
      <c r="D28" s="15"/>
      <c r="E28" s="15"/>
      <c r="F28" s="19"/>
      <c r="G28" s="19"/>
      <c r="H28" s="19"/>
      <c r="I28" s="19"/>
      <c r="J28" s="19"/>
      <c r="K28" s="19"/>
      <c r="L28" s="15"/>
      <c r="M28" s="16"/>
      <c r="N28" s="17">
        <f t="shared" si="0"/>
        <v>0</v>
      </c>
    </row>
    <row r="29" spans="1:14">
      <c r="A29" s="18" t="s">
        <v>94</v>
      </c>
      <c r="B29" s="14">
        <f>Tabela13[[#This Row],[Parâmetros]]</f>
        <v>4</v>
      </c>
      <c r="C29" s="15"/>
      <c r="D29" s="15"/>
      <c r="E29" s="15"/>
      <c r="F29" s="15"/>
      <c r="G29" s="15"/>
      <c r="H29" s="15"/>
      <c r="I29" s="15"/>
      <c r="J29" s="15"/>
      <c r="K29" s="15"/>
      <c r="L29" s="15"/>
      <c r="M29" s="16"/>
      <c r="N29" s="17">
        <f t="shared" si="0"/>
        <v>0</v>
      </c>
    </row>
    <row r="30" spans="1:14">
      <c r="A30" s="18" t="s">
        <v>95</v>
      </c>
      <c r="B30" s="14">
        <f>Tabela13[[#This Row],[Parâmetros]]</f>
        <v>4</v>
      </c>
      <c r="C30" s="15"/>
      <c r="D30" s="15"/>
      <c r="E30" s="15"/>
      <c r="F30" s="15"/>
      <c r="G30" s="15"/>
      <c r="H30" s="15"/>
      <c r="I30" s="15"/>
      <c r="J30" s="15"/>
      <c r="K30" s="21"/>
      <c r="L30" s="15"/>
      <c r="M30" s="16"/>
      <c r="N30" s="17">
        <f t="shared" si="0"/>
        <v>0</v>
      </c>
    </row>
    <row r="31" spans="1:14" ht="15.75" thickBot="1">
      <c r="A31" s="24"/>
      <c r="B31" s="25"/>
      <c r="C31" s="26"/>
      <c r="D31" s="26"/>
      <c r="E31" s="26"/>
      <c r="F31" s="27"/>
      <c r="G31" s="27"/>
      <c r="H31" s="27"/>
      <c r="I31" s="27"/>
      <c r="J31" s="27"/>
      <c r="K31" s="30"/>
      <c r="L31" s="26"/>
      <c r="M31" s="16"/>
      <c r="N31" s="28">
        <f t="shared" ref="N31" si="1">SUBTOTAL(3,C31:M31)*B31</f>
        <v>0</v>
      </c>
    </row>
    <row r="32" spans="1:14" ht="15.75" thickBot="1">
      <c r="A32" s="29" t="s">
        <v>65</v>
      </c>
      <c r="B32" s="31">
        <f>SUBTOTAL(9,B2:B31)*11</f>
        <v>2640</v>
      </c>
      <c r="C32" s="32"/>
      <c r="D32" s="31"/>
      <c r="E32" s="31"/>
      <c r="F32" s="31"/>
      <c r="G32" s="31"/>
      <c r="H32" s="31"/>
      <c r="I32" s="31"/>
      <c r="J32" s="31"/>
      <c r="K32" s="31"/>
      <c r="L32" s="31"/>
      <c r="M32" s="33"/>
      <c r="N32" s="34">
        <f>SUM(N2:N31)-C32</f>
        <v>8</v>
      </c>
    </row>
    <row r="33" spans="1:14" ht="15.75" thickBot="1">
      <c r="A33" s="35"/>
      <c r="B33" s="36"/>
      <c r="C33" s="37"/>
      <c r="D33" s="37"/>
      <c r="E33" s="37"/>
      <c r="F33" s="37"/>
      <c r="G33" s="37"/>
      <c r="H33" s="37"/>
      <c r="I33" s="38"/>
      <c r="J33" s="38" t="s">
        <v>66</v>
      </c>
      <c r="K33" s="53">
        <f>B32-C32</f>
        <v>2640</v>
      </c>
      <c r="L33" s="37"/>
      <c r="M33" s="53"/>
      <c r="N33" s="54">
        <f>N32/K33</f>
        <v>3.0303030303030303E-3</v>
      </c>
    </row>
  </sheetData>
  <pageMargins left="0.511811024" right="0.511811024" top="0.78740157499999996" bottom="0.78740157499999996" header="0.31496062000000002" footer="0.31496062000000002"/>
  <tableParts count="1">
    <tablePart r:id="rId1"/>
  </tableParts>
</worksheet>
</file>

<file path=xl/worksheets/sheet3.xml><?xml version="1.0" encoding="utf-8"?>
<worksheet xmlns="http://schemas.openxmlformats.org/spreadsheetml/2006/main" xmlns:r="http://schemas.openxmlformats.org/officeDocument/2006/relationships">
  <dimension ref="A1:P40"/>
  <sheetViews>
    <sheetView zoomScale="90" zoomScaleNormal="90" workbookViewId="0">
      <selection activeCell="N13" sqref="N13"/>
    </sheetView>
  </sheetViews>
  <sheetFormatPr defaultRowHeight="15"/>
  <cols>
    <col min="1" max="1" width="35.42578125" customWidth="1"/>
    <col min="2" max="2" width="15.7109375" style="39" bestFit="1" customWidth="1"/>
    <col min="3" max="3" width="16.28515625" style="39" bestFit="1" customWidth="1"/>
    <col min="4" max="4" width="12.85546875" style="39" bestFit="1" customWidth="1"/>
    <col min="5" max="5" width="12.7109375" style="39" bestFit="1" customWidth="1"/>
    <col min="6" max="6" width="11.28515625" style="39" bestFit="1" customWidth="1"/>
    <col min="7" max="7" width="11.7109375" style="39" bestFit="1" customWidth="1"/>
    <col min="8" max="8" width="11.42578125" style="39" bestFit="1" customWidth="1"/>
    <col min="9" max="9" width="10.7109375" style="39" bestFit="1" customWidth="1"/>
    <col min="10" max="10" width="19.85546875" style="39" bestFit="1" customWidth="1"/>
    <col min="11" max="11" width="11.140625" style="39" bestFit="1" customWidth="1"/>
    <col min="12" max="12" width="11.42578125" style="39" bestFit="1" customWidth="1"/>
    <col min="13" max="13" width="13.7109375" style="39" hidden="1" customWidth="1"/>
    <col min="14" max="14" width="19.5703125" bestFit="1" customWidth="1"/>
    <col min="15" max="15" width="2.85546875" customWidth="1"/>
    <col min="16" max="16" width="10.7109375" bestFit="1" customWidth="1"/>
    <col min="258" max="258" width="26.7109375" customWidth="1"/>
    <col min="259" max="259" width="14.28515625" bestFit="1" customWidth="1"/>
    <col min="260" max="260" width="17.42578125" bestFit="1" customWidth="1"/>
    <col min="261" max="261" width="14.140625" bestFit="1" customWidth="1"/>
    <col min="262" max="262" width="14.28515625" bestFit="1" customWidth="1"/>
    <col min="263" max="263" width="12.42578125" bestFit="1" customWidth="1"/>
    <col min="264" max="264" width="13" bestFit="1" customWidth="1"/>
    <col min="265" max="265" width="12.85546875" bestFit="1" customWidth="1"/>
    <col min="266" max="266" width="13.5703125" customWidth="1"/>
    <col min="267" max="267" width="17" bestFit="1" customWidth="1"/>
    <col min="268" max="268" width="17" customWidth="1"/>
    <col min="269" max="269" width="15.5703125" bestFit="1" customWidth="1"/>
    <col min="270" max="270" width="0.7109375" customWidth="1"/>
    <col min="271" max="271" width="9.85546875" bestFit="1" customWidth="1"/>
    <col min="514" max="514" width="26.7109375" customWidth="1"/>
    <col min="515" max="515" width="14.28515625" bestFit="1" customWidth="1"/>
    <col min="516" max="516" width="17.42578125" bestFit="1" customWidth="1"/>
    <col min="517" max="517" width="14.140625" bestFit="1" customWidth="1"/>
    <col min="518" max="518" width="14.28515625" bestFit="1" customWidth="1"/>
    <col min="519" max="519" width="12.42578125" bestFit="1" customWidth="1"/>
    <col min="520" max="520" width="13" bestFit="1" customWidth="1"/>
    <col min="521" max="521" width="12.85546875" bestFit="1" customWidth="1"/>
    <col min="522" max="522" width="13.5703125" customWidth="1"/>
    <col min="523" max="523" width="17" bestFit="1" customWidth="1"/>
    <col min="524" max="524" width="17" customWidth="1"/>
    <col min="525" max="525" width="15.5703125" bestFit="1" customWidth="1"/>
    <col min="526" max="526" width="0.7109375" customWidth="1"/>
    <col min="527" max="527" width="9.85546875" bestFit="1" customWidth="1"/>
    <col min="770" max="770" width="26.7109375" customWidth="1"/>
    <col min="771" max="771" width="14.28515625" bestFit="1" customWidth="1"/>
    <col min="772" max="772" width="17.42578125" bestFit="1" customWidth="1"/>
    <col min="773" max="773" width="14.140625" bestFit="1" customWidth="1"/>
    <col min="774" max="774" width="14.28515625" bestFit="1" customWidth="1"/>
    <col min="775" max="775" width="12.42578125" bestFit="1" customWidth="1"/>
    <col min="776" max="776" width="13" bestFit="1" customWidth="1"/>
    <col min="777" max="777" width="12.85546875" bestFit="1" customWidth="1"/>
    <col min="778" max="778" width="13.5703125" customWidth="1"/>
    <col min="779" max="779" width="17" bestFit="1" customWidth="1"/>
    <col min="780" max="780" width="17" customWidth="1"/>
    <col min="781" max="781" width="15.5703125" bestFit="1" customWidth="1"/>
    <col min="782" max="782" width="0.7109375" customWidth="1"/>
    <col min="783" max="783" width="9.85546875" bestFit="1" customWidth="1"/>
    <col min="1026" max="1026" width="26.7109375" customWidth="1"/>
    <col min="1027" max="1027" width="14.28515625" bestFit="1" customWidth="1"/>
    <col min="1028" max="1028" width="17.42578125" bestFit="1" customWidth="1"/>
    <col min="1029" max="1029" width="14.140625" bestFit="1" customWidth="1"/>
    <col min="1030" max="1030" width="14.28515625" bestFit="1" customWidth="1"/>
    <col min="1031" max="1031" width="12.42578125" bestFit="1" customWidth="1"/>
    <col min="1032" max="1032" width="13" bestFit="1" customWidth="1"/>
    <col min="1033" max="1033" width="12.85546875" bestFit="1" customWidth="1"/>
    <col min="1034" max="1034" width="13.5703125" customWidth="1"/>
    <col min="1035" max="1035" width="17" bestFit="1" customWidth="1"/>
    <col min="1036" max="1036" width="17" customWidth="1"/>
    <col min="1037" max="1037" width="15.5703125" bestFit="1" customWidth="1"/>
    <col min="1038" max="1038" width="0.7109375" customWidth="1"/>
    <col min="1039" max="1039" width="9.85546875" bestFit="1" customWidth="1"/>
    <col min="1282" max="1282" width="26.7109375" customWidth="1"/>
    <col min="1283" max="1283" width="14.28515625" bestFit="1" customWidth="1"/>
    <col min="1284" max="1284" width="17.42578125" bestFit="1" customWidth="1"/>
    <col min="1285" max="1285" width="14.140625" bestFit="1" customWidth="1"/>
    <col min="1286" max="1286" width="14.28515625" bestFit="1" customWidth="1"/>
    <col min="1287" max="1287" width="12.42578125" bestFit="1" customWidth="1"/>
    <col min="1288" max="1288" width="13" bestFit="1" customWidth="1"/>
    <col min="1289" max="1289" width="12.85546875" bestFit="1" customWidth="1"/>
    <col min="1290" max="1290" width="13.5703125" customWidth="1"/>
    <col min="1291" max="1291" width="17" bestFit="1" customWidth="1"/>
    <col min="1292" max="1292" width="17" customWidth="1"/>
    <col min="1293" max="1293" width="15.5703125" bestFit="1" customWidth="1"/>
    <col min="1294" max="1294" width="0.7109375" customWidth="1"/>
    <col min="1295" max="1295" width="9.85546875" bestFit="1" customWidth="1"/>
    <col min="1538" max="1538" width="26.7109375" customWidth="1"/>
    <col min="1539" max="1539" width="14.28515625" bestFit="1" customWidth="1"/>
    <col min="1540" max="1540" width="17.42578125" bestFit="1" customWidth="1"/>
    <col min="1541" max="1541" width="14.140625" bestFit="1" customWidth="1"/>
    <col min="1542" max="1542" width="14.28515625" bestFit="1" customWidth="1"/>
    <col min="1543" max="1543" width="12.42578125" bestFit="1" customWidth="1"/>
    <col min="1544" max="1544" width="13" bestFit="1" customWidth="1"/>
    <col min="1545" max="1545" width="12.85546875" bestFit="1" customWidth="1"/>
    <col min="1546" max="1546" width="13.5703125" customWidth="1"/>
    <col min="1547" max="1547" width="17" bestFit="1" customWidth="1"/>
    <col min="1548" max="1548" width="17" customWidth="1"/>
    <col min="1549" max="1549" width="15.5703125" bestFit="1" customWidth="1"/>
    <col min="1550" max="1550" width="0.7109375" customWidth="1"/>
    <col min="1551" max="1551" width="9.85546875" bestFit="1" customWidth="1"/>
    <col min="1794" max="1794" width="26.7109375" customWidth="1"/>
    <col min="1795" max="1795" width="14.28515625" bestFit="1" customWidth="1"/>
    <col min="1796" max="1796" width="17.42578125" bestFit="1" customWidth="1"/>
    <col min="1797" max="1797" width="14.140625" bestFit="1" customWidth="1"/>
    <col min="1798" max="1798" width="14.28515625" bestFit="1" customWidth="1"/>
    <col min="1799" max="1799" width="12.42578125" bestFit="1" customWidth="1"/>
    <col min="1800" max="1800" width="13" bestFit="1" customWidth="1"/>
    <col min="1801" max="1801" width="12.85546875" bestFit="1" customWidth="1"/>
    <col min="1802" max="1802" width="13.5703125" customWidth="1"/>
    <col min="1803" max="1803" width="17" bestFit="1" customWidth="1"/>
    <col min="1804" max="1804" width="17" customWidth="1"/>
    <col min="1805" max="1805" width="15.5703125" bestFit="1" customWidth="1"/>
    <col min="1806" max="1806" width="0.7109375" customWidth="1"/>
    <col min="1807" max="1807" width="9.85546875" bestFit="1" customWidth="1"/>
    <col min="2050" max="2050" width="26.7109375" customWidth="1"/>
    <col min="2051" max="2051" width="14.28515625" bestFit="1" customWidth="1"/>
    <col min="2052" max="2052" width="17.42578125" bestFit="1" customWidth="1"/>
    <col min="2053" max="2053" width="14.140625" bestFit="1" customWidth="1"/>
    <col min="2054" max="2054" width="14.28515625" bestFit="1" customWidth="1"/>
    <col min="2055" max="2055" width="12.42578125" bestFit="1" customWidth="1"/>
    <col min="2056" max="2056" width="13" bestFit="1" customWidth="1"/>
    <col min="2057" max="2057" width="12.85546875" bestFit="1" customWidth="1"/>
    <col min="2058" max="2058" width="13.5703125" customWidth="1"/>
    <col min="2059" max="2059" width="17" bestFit="1" customWidth="1"/>
    <col min="2060" max="2060" width="17" customWidth="1"/>
    <col min="2061" max="2061" width="15.5703125" bestFit="1" customWidth="1"/>
    <col min="2062" max="2062" width="0.7109375" customWidth="1"/>
    <col min="2063" max="2063" width="9.85546875" bestFit="1" customWidth="1"/>
    <col min="2306" max="2306" width="26.7109375" customWidth="1"/>
    <col min="2307" max="2307" width="14.28515625" bestFit="1" customWidth="1"/>
    <col min="2308" max="2308" width="17.42578125" bestFit="1" customWidth="1"/>
    <col min="2309" max="2309" width="14.140625" bestFit="1" customWidth="1"/>
    <col min="2310" max="2310" width="14.28515625" bestFit="1" customWidth="1"/>
    <col min="2311" max="2311" width="12.42578125" bestFit="1" customWidth="1"/>
    <col min="2312" max="2312" width="13" bestFit="1" customWidth="1"/>
    <col min="2313" max="2313" width="12.85546875" bestFit="1" customWidth="1"/>
    <col min="2314" max="2314" width="13.5703125" customWidth="1"/>
    <col min="2315" max="2315" width="17" bestFit="1" customWidth="1"/>
    <col min="2316" max="2316" width="17" customWidth="1"/>
    <col min="2317" max="2317" width="15.5703125" bestFit="1" customWidth="1"/>
    <col min="2318" max="2318" width="0.7109375" customWidth="1"/>
    <col min="2319" max="2319" width="9.85546875" bestFit="1" customWidth="1"/>
    <col min="2562" max="2562" width="26.7109375" customWidth="1"/>
    <col min="2563" max="2563" width="14.28515625" bestFit="1" customWidth="1"/>
    <col min="2564" max="2564" width="17.42578125" bestFit="1" customWidth="1"/>
    <col min="2565" max="2565" width="14.140625" bestFit="1" customWidth="1"/>
    <col min="2566" max="2566" width="14.28515625" bestFit="1" customWidth="1"/>
    <col min="2567" max="2567" width="12.42578125" bestFit="1" customWidth="1"/>
    <col min="2568" max="2568" width="13" bestFit="1" customWidth="1"/>
    <col min="2569" max="2569" width="12.85546875" bestFit="1" customWidth="1"/>
    <col min="2570" max="2570" width="13.5703125" customWidth="1"/>
    <col min="2571" max="2571" width="17" bestFit="1" customWidth="1"/>
    <col min="2572" max="2572" width="17" customWidth="1"/>
    <col min="2573" max="2573" width="15.5703125" bestFit="1" customWidth="1"/>
    <col min="2574" max="2574" width="0.7109375" customWidth="1"/>
    <col min="2575" max="2575" width="9.85546875" bestFit="1" customWidth="1"/>
    <col min="2818" max="2818" width="26.7109375" customWidth="1"/>
    <col min="2819" max="2819" width="14.28515625" bestFit="1" customWidth="1"/>
    <col min="2820" max="2820" width="17.42578125" bestFit="1" customWidth="1"/>
    <col min="2821" max="2821" width="14.140625" bestFit="1" customWidth="1"/>
    <col min="2822" max="2822" width="14.28515625" bestFit="1" customWidth="1"/>
    <col min="2823" max="2823" width="12.42578125" bestFit="1" customWidth="1"/>
    <col min="2824" max="2824" width="13" bestFit="1" customWidth="1"/>
    <col min="2825" max="2825" width="12.85546875" bestFit="1" customWidth="1"/>
    <col min="2826" max="2826" width="13.5703125" customWidth="1"/>
    <col min="2827" max="2827" width="17" bestFit="1" customWidth="1"/>
    <col min="2828" max="2828" width="17" customWidth="1"/>
    <col min="2829" max="2829" width="15.5703125" bestFit="1" customWidth="1"/>
    <col min="2830" max="2830" width="0.7109375" customWidth="1"/>
    <col min="2831" max="2831" width="9.85546875" bestFit="1" customWidth="1"/>
    <col min="3074" max="3074" width="26.7109375" customWidth="1"/>
    <col min="3075" max="3075" width="14.28515625" bestFit="1" customWidth="1"/>
    <col min="3076" max="3076" width="17.42578125" bestFit="1" customWidth="1"/>
    <col min="3077" max="3077" width="14.140625" bestFit="1" customWidth="1"/>
    <col min="3078" max="3078" width="14.28515625" bestFit="1" customWidth="1"/>
    <col min="3079" max="3079" width="12.42578125" bestFit="1" customWidth="1"/>
    <col min="3080" max="3080" width="13" bestFit="1" customWidth="1"/>
    <col min="3081" max="3081" width="12.85546875" bestFit="1" customWidth="1"/>
    <col min="3082" max="3082" width="13.5703125" customWidth="1"/>
    <col min="3083" max="3083" width="17" bestFit="1" customWidth="1"/>
    <col min="3084" max="3084" width="17" customWidth="1"/>
    <col min="3085" max="3085" width="15.5703125" bestFit="1" customWidth="1"/>
    <col min="3086" max="3086" width="0.7109375" customWidth="1"/>
    <col min="3087" max="3087" width="9.85546875" bestFit="1" customWidth="1"/>
    <col min="3330" max="3330" width="26.7109375" customWidth="1"/>
    <col min="3331" max="3331" width="14.28515625" bestFit="1" customWidth="1"/>
    <col min="3332" max="3332" width="17.42578125" bestFit="1" customWidth="1"/>
    <col min="3333" max="3333" width="14.140625" bestFit="1" customWidth="1"/>
    <col min="3334" max="3334" width="14.28515625" bestFit="1" customWidth="1"/>
    <col min="3335" max="3335" width="12.42578125" bestFit="1" customWidth="1"/>
    <col min="3336" max="3336" width="13" bestFit="1" customWidth="1"/>
    <col min="3337" max="3337" width="12.85546875" bestFit="1" customWidth="1"/>
    <col min="3338" max="3338" width="13.5703125" customWidth="1"/>
    <col min="3339" max="3339" width="17" bestFit="1" customWidth="1"/>
    <col min="3340" max="3340" width="17" customWidth="1"/>
    <col min="3341" max="3341" width="15.5703125" bestFit="1" customWidth="1"/>
    <col min="3342" max="3342" width="0.7109375" customWidth="1"/>
    <col min="3343" max="3343" width="9.85546875" bestFit="1" customWidth="1"/>
    <col min="3586" max="3586" width="26.7109375" customWidth="1"/>
    <col min="3587" max="3587" width="14.28515625" bestFit="1" customWidth="1"/>
    <col min="3588" max="3588" width="17.42578125" bestFit="1" customWidth="1"/>
    <col min="3589" max="3589" width="14.140625" bestFit="1" customWidth="1"/>
    <col min="3590" max="3590" width="14.28515625" bestFit="1" customWidth="1"/>
    <col min="3591" max="3591" width="12.42578125" bestFit="1" customWidth="1"/>
    <col min="3592" max="3592" width="13" bestFit="1" customWidth="1"/>
    <col min="3593" max="3593" width="12.85546875" bestFit="1" customWidth="1"/>
    <col min="3594" max="3594" width="13.5703125" customWidth="1"/>
    <col min="3595" max="3595" width="17" bestFit="1" customWidth="1"/>
    <col min="3596" max="3596" width="17" customWidth="1"/>
    <col min="3597" max="3597" width="15.5703125" bestFit="1" customWidth="1"/>
    <col min="3598" max="3598" width="0.7109375" customWidth="1"/>
    <col min="3599" max="3599" width="9.85546875" bestFit="1" customWidth="1"/>
    <col min="3842" max="3842" width="26.7109375" customWidth="1"/>
    <col min="3843" max="3843" width="14.28515625" bestFit="1" customWidth="1"/>
    <col min="3844" max="3844" width="17.42578125" bestFit="1" customWidth="1"/>
    <col min="3845" max="3845" width="14.140625" bestFit="1" customWidth="1"/>
    <col min="3846" max="3846" width="14.28515625" bestFit="1" customWidth="1"/>
    <col min="3847" max="3847" width="12.42578125" bestFit="1" customWidth="1"/>
    <col min="3848" max="3848" width="13" bestFit="1" customWidth="1"/>
    <col min="3849" max="3849" width="12.85546875" bestFit="1" customWidth="1"/>
    <col min="3850" max="3850" width="13.5703125" customWidth="1"/>
    <col min="3851" max="3851" width="17" bestFit="1" customWidth="1"/>
    <col min="3852" max="3852" width="17" customWidth="1"/>
    <col min="3853" max="3853" width="15.5703125" bestFit="1" customWidth="1"/>
    <col min="3854" max="3854" width="0.7109375" customWidth="1"/>
    <col min="3855" max="3855" width="9.85546875" bestFit="1" customWidth="1"/>
    <col min="4098" max="4098" width="26.7109375" customWidth="1"/>
    <col min="4099" max="4099" width="14.28515625" bestFit="1" customWidth="1"/>
    <col min="4100" max="4100" width="17.42578125" bestFit="1" customWidth="1"/>
    <col min="4101" max="4101" width="14.140625" bestFit="1" customWidth="1"/>
    <col min="4102" max="4102" width="14.28515625" bestFit="1" customWidth="1"/>
    <col min="4103" max="4103" width="12.42578125" bestFit="1" customWidth="1"/>
    <col min="4104" max="4104" width="13" bestFit="1" customWidth="1"/>
    <col min="4105" max="4105" width="12.85546875" bestFit="1" customWidth="1"/>
    <col min="4106" max="4106" width="13.5703125" customWidth="1"/>
    <col min="4107" max="4107" width="17" bestFit="1" customWidth="1"/>
    <col min="4108" max="4108" width="17" customWidth="1"/>
    <col min="4109" max="4109" width="15.5703125" bestFit="1" customWidth="1"/>
    <col min="4110" max="4110" width="0.7109375" customWidth="1"/>
    <col min="4111" max="4111" width="9.85546875" bestFit="1" customWidth="1"/>
    <col min="4354" max="4354" width="26.7109375" customWidth="1"/>
    <col min="4355" max="4355" width="14.28515625" bestFit="1" customWidth="1"/>
    <col min="4356" max="4356" width="17.42578125" bestFit="1" customWidth="1"/>
    <col min="4357" max="4357" width="14.140625" bestFit="1" customWidth="1"/>
    <col min="4358" max="4358" width="14.28515625" bestFit="1" customWidth="1"/>
    <col min="4359" max="4359" width="12.42578125" bestFit="1" customWidth="1"/>
    <col min="4360" max="4360" width="13" bestFit="1" customWidth="1"/>
    <col min="4361" max="4361" width="12.85546875" bestFit="1" customWidth="1"/>
    <col min="4362" max="4362" width="13.5703125" customWidth="1"/>
    <col min="4363" max="4363" width="17" bestFit="1" customWidth="1"/>
    <col min="4364" max="4364" width="17" customWidth="1"/>
    <col min="4365" max="4365" width="15.5703125" bestFit="1" customWidth="1"/>
    <col min="4366" max="4366" width="0.7109375" customWidth="1"/>
    <col min="4367" max="4367" width="9.85546875" bestFit="1" customWidth="1"/>
    <col min="4610" max="4610" width="26.7109375" customWidth="1"/>
    <col min="4611" max="4611" width="14.28515625" bestFit="1" customWidth="1"/>
    <col min="4612" max="4612" width="17.42578125" bestFit="1" customWidth="1"/>
    <col min="4613" max="4613" width="14.140625" bestFit="1" customWidth="1"/>
    <col min="4614" max="4614" width="14.28515625" bestFit="1" customWidth="1"/>
    <col min="4615" max="4615" width="12.42578125" bestFit="1" customWidth="1"/>
    <col min="4616" max="4616" width="13" bestFit="1" customWidth="1"/>
    <col min="4617" max="4617" width="12.85546875" bestFit="1" customWidth="1"/>
    <col min="4618" max="4618" width="13.5703125" customWidth="1"/>
    <col min="4619" max="4619" width="17" bestFit="1" customWidth="1"/>
    <col min="4620" max="4620" width="17" customWidth="1"/>
    <col min="4621" max="4621" width="15.5703125" bestFit="1" customWidth="1"/>
    <col min="4622" max="4622" width="0.7109375" customWidth="1"/>
    <col min="4623" max="4623" width="9.85546875" bestFit="1" customWidth="1"/>
    <col min="4866" max="4866" width="26.7109375" customWidth="1"/>
    <col min="4867" max="4867" width="14.28515625" bestFit="1" customWidth="1"/>
    <col min="4868" max="4868" width="17.42578125" bestFit="1" customWidth="1"/>
    <col min="4869" max="4869" width="14.140625" bestFit="1" customWidth="1"/>
    <col min="4870" max="4870" width="14.28515625" bestFit="1" customWidth="1"/>
    <col min="4871" max="4871" width="12.42578125" bestFit="1" customWidth="1"/>
    <col min="4872" max="4872" width="13" bestFit="1" customWidth="1"/>
    <col min="4873" max="4873" width="12.85546875" bestFit="1" customWidth="1"/>
    <col min="4874" max="4874" width="13.5703125" customWidth="1"/>
    <col min="4875" max="4875" width="17" bestFit="1" customWidth="1"/>
    <col min="4876" max="4876" width="17" customWidth="1"/>
    <col min="4877" max="4877" width="15.5703125" bestFit="1" customWidth="1"/>
    <col min="4878" max="4878" width="0.7109375" customWidth="1"/>
    <col min="4879" max="4879" width="9.85546875" bestFit="1" customWidth="1"/>
    <col min="5122" max="5122" width="26.7109375" customWidth="1"/>
    <col min="5123" max="5123" width="14.28515625" bestFit="1" customWidth="1"/>
    <col min="5124" max="5124" width="17.42578125" bestFit="1" customWidth="1"/>
    <col min="5125" max="5125" width="14.140625" bestFit="1" customWidth="1"/>
    <col min="5126" max="5126" width="14.28515625" bestFit="1" customWidth="1"/>
    <col min="5127" max="5127" width="12.42578125" bestFit="1" customWidth="1"/>
    <col min="5128" max="5128" width="13" bestFit="1" customWidth="1"/>
    <col min="5129" max="5129" width="12.85546875" bestFit="1" customWidth="1"/>
    <col min="5130" max="5130" width="13.5703125" customWidth="1"/>
    <col min="5131" max="5131" width="17" bestFit="1" customWidth="1"/>
    <col min="5132" max="5132" width="17" customWidth="1"/>
    <col min="5133" max="5133" width="15.5703125" bestFit="1" customWidth="1"/>
    <col min="5134" max="5134" width="0.7109375" customWidth="1"/>
    <col min="5135" max="5135" width="9.85546875" bestFit="1" customWidth="1"/>
    <col min="5378" max="5378" width="26.7109375" customWidth="1"/>
    <col min="5379" max="5379" width="14.28515625" bestFit="1" customWidth="1"/>
    <col min="5380" max="5380" width="17.42578125" bestFit="1" customWidth="1"/>
    <col min="5381" max="5381" width="14.140625" bestFit="1" customWidth="1"/>
    <col min="5382" max="5382" width="14.28515625" bestFit="1" customWidth="1"/>
    <col min="5383" max="5383" width="12.42578125" bestFit="1" customWidth="1"/>
    <col min="5384" max="5384" width="13" bestFit="1" customWidth="1"/>
    <col min="5385" max="5385" width="12.85546875" bestFit="1" customWidth="1"/>
    <col min="5386" max="5386" width="13.5703125" customWidth="1"/>
    <col min="5387" max="5387" width="17" bestFit="1" customWidth="1"/>
    <col min="5388" max="5388" width="17" customWidth="1"/>
    <col min="5389" max="5389" width="15.5703125" bestFit="1" customWidth="1"/>
    <col min="5390" max="5390" width="0.7109375" customWidth="1"/>
    <col min="5391" max="5391" width="9.85546875" bestFit="1" customWidth="1"/>
    <col min="5634" max="5634" width="26.7109375" customWidth="1"/>
    <col min="5635" max="5635" width="14.28515625" bestFit="1" customWidth="1"/>
    <col min="5636" max="5636" width="17.42578125" bestFit="1" customWidth="1"/>
    <col min="5637" max="5637" width="14.140625" bestFit="1" customWidth="1"/>
    <col min="5638" max="5638" width="14.28515625" bestFit="1" customWidth="1"/>
    <col min="5639" max="5639" width="12.42578125" bestFit="1" customWidth="1"/>
    <col min="5640" max="5640" width="13" bestFit="1" customWidth="1"/>
    <col min="5641" max="5641" width="12.85546875" bestFit="1" customWidth="1"/>
    <col min="5642" max="5642" width="13.5703125" customWidth="1"/>
    <col min="5643" max="5643" width="17" bestFit="1" customWidth="1"/>
    <col min="5644" max="5644" width="17" customWidth="1"/>
    <col min="5645" max="5645" width="15.5703125" bestFit="1" customWidth="1"/>
    <col min="5646" max="5646" width="0.7109375" customWidth="1"/>
    <col min="5647" max="5647" width="9.85546875" bestFit="1" customWidth="1"/>
    <col min="5890" max="5890" width="26.7109375" customWidth="1"/>
    <col min="5891" max="5891" width="14.28515625" bestFit="1" customWidth="1"/>
    <col min="5892" max="5892" width="17.42578125" bestFit="1" customWidth="1"/>
    <col min="5893" max="5893" width="14.140625" bestFit="1" customWidth="1"/>
    <col min="5894" max="5894" width="14.28515625" bestFit="1" customWidth="1"/>
    <col min="5895" max="5895" width="12.42578125" bestFit="1" customWidth="1"/>
    <col min="5896" max="5896" width="13" bestFit="1" customWidth="1"/>
    <col min="5897" max="5897" width="12.85546875" bestFit="1" customWidth="1"/>
    <col min="5898" max="5898" width="13.5703125" customWidth="1"/>
    <col min="5899" max="5899" width="17" bestFit="1" customWidth="1"/>
    <col min="5900" max="5900" width="17" customWidth="1"/>
    <col min="5901" max="5901" width="15.5703125" bestFit="1" customWidth="1"/>
    <col min="5902" max="5902" width="0.7109375" customWidth="1"/>
    <col min="5903" max="5903" width="9.85546875" bestFit="1" customWidth="1"/>
    <col min="6146" max="6146" width="26.7109375" customWidth="1"/>
    <col min="6147" max="6147" width="14.28515625" bestFit="1" customWidth="1"/>
    <col min="6148" max="6148" width="17.42578125" bestFit="1" customWidth="1"/>
    <col min="6149" max="6149" width="14.140625" bestFit="1" customWidth="1"/>
    <col min="6150" max="6150" width="14.28515625" bestFit="1" customWidth="1"/>
    <col min="6151" max="6151" width="12.42578125" bestFit="1" customWidth="1"/>
    <col min="6152" max="6152" width="13" bestFit="1" customWidth="1"/>
    <col min="6153" max="6153" width="12.85546875" bestFit="1" customWidth="1"/>
    <col min="6154" max="6154" width="13.5703125" customWidth="1"/>
    <col min="6155" max="6155" width="17" bestFit="1" customWidth="1"/>
    <col min="6156" max="6156" width="17" customWidth="1"/>
    <col min="6157" max="6157" width="15.5703125" bestFit="1" customWidth="1"/>
    <col min="6158" max="6158" width="0.7109375" customWidth="1"/>
    <col min="6159" max="6159" width="9.85546875" bestFit="1" customWidth="1"/>
    <col min="6402" max="6402" width="26.7109375" customWidth="1"/>
    <col min="6403" max="6403" width="14.28515625" bestFit="1" customWidth="1"/>
    <col min="6404" max="6404" width="17.42578125" bestFit="1" customWidth="1"/>
    <col min="6405" max="6405" width="14.140625" bestFit="1" customWidth="1"/>
    <col min="6406" max="6406" width="14.28515625" bestFit="1" customWidth="1"/>
    <col min="6407" max="6407" width="12.42578125" bestFit="1" customWidth="1"/>
    <col min="6408" max="6408" width="13" bestFit="1" customWidth="1"/>
    <col min="6409" max="6409" width="12.85546875" bestFit="1" customWidth="1"/>
    <col min="6410" max="6410" width="13.5703125" customWidth="1"/>
    <col min="6411" max="6411" width="17" bestFit="1" customWidth="1"/>
    <col min="6412" max="6412" width="17" customWidth="1"/>
    <col min="6413" max="6413" width="15.5703125" bestFit="1" customWidth="1"/>
    <col min="6414" max="6414" width="0.7109375" customWidth="1"/>
    <col min="6415" max="6415" width="9.85546875" bestFit="1" customWidth="1"/>
    <col min="6658" max="6658" width="26.7109375" customWidth="1"/>
    <col min="6659" max="6659" width="14.28515625" bestFit="1" customWidth="1"/>
    <col min="6660" max="6660" width="17.42578125" bestFit="1" customWidth="1"/>
    <col min="6661" max="6661" width="14.140625" bestFit="1" customWidth="1"/>
    <col min="6662" max="6662" width="14.28515625" bestFit="1" customWidth="1"/>
    <col min="6663" max="6663" width="12.42578125" bestFit="1" customWidth="1"/>
    <col min="6664" max="6664" width="13" bestFit="1" customWidth="1"/>
    <col min="6665" max="6665" width="12.85546875" bestFit="1" customWidth="1"/>
    <col min="6666" max="6666" width="13.5703125" customWidth="1"/>
    <col min="6667" max="6667" width="17" bestFit="1" customWidth="1"/>
    <col min="6668" max="6668" width="17" customWidth="1"/>
    <col min="6669" max="6669" width="15.5703125" bestFit="1" customWidth="1"/>
    <col min="6670" max="6670" width="0.7109375" customWidth="1"/>
    <col min="6671" max="6671" width="9.85546875" bestFit="1" customWidth="1"/>
    <col min="6914" max="6914" width="26.7109375" customWidth="1"/>
    <col min="6915" max="6915" width="14.28515625" bestFit="1" customWidth="1"/>
    <col min="6916" max="6916" width="17.42578125" bestFit="1" customWidth="1"/>
    <col min="6917" max="6917" width="14.140625" bestFit="1" customWidth="1"/>
    <col min="6918" max="6918" width="14.28515625" bestFit="1" customWidth="1"/>
    <col min="6919" max="6919" width="12.42578125" bestFit="1" customWidth="1"/>
    <col min="6920" max="6920" width="13" bestFit="1" customWidth="1"/>
    <col min="6921" max="6921" width="12.85546875" bestFit="1" customWidth="1"/>
    <col min="6922" max="6922" width="13.5703125" customWidth="1"/>
    <col min="6923" max="6923" width="17" bestFit="1" customWidth="1"/>
    <col min="6924" max="6924" width="17" customWidth="1"/>
    <col min="6925" max="6925" width="15.5703125" bestFit="1" customWidth="1"/>
    <col min="6926" max="6926" width="0.7109375" customWidth="1"/>
    <col min="6927" max="6927" width="9.85546875" bestFit="1" customWidth="1"/>
    <col min="7170" max="7170" width="26.7109375" customWidth="1"/>
    <col min="7171" max="7171" width="14.28515625" bestFit="1" customWidth="1"/>
    <col min="7172" max="7172" width="17.42578125" bestFit="1" customWidth="1"/>
    <col min="7173" max="7173" width="14.140625" bestFit="1" customWidth="1"/>
    <col min="7174" max="7174" width="14.28515625" bestFit="1" customWidth="1"/>
    <col min="7175" max="7175" width="12.42578125" bestFit="1" customWidth="1"/>
    <col min="7176" max="7176" width="13" bestFit="1" customWidth="1"/>
    <col min="7177" max="7177" width="12.85546875" bestFit="1" customWidth="1"/>
    <col min="7178" max="7178" width="13.5703125" customWidth="1"/>
    <col min="7179" max="7179" width="17" bestFit="1" customWidth="1"/>
    <col min="7180" max="7180" width="17" customWidth="1"/>
    <col min="7181" max="7181" width="15.5703125" bestFit="1" customWidth="1"/>
    <col min="7182" max="7182" width="0.7109375" customWidth="1"/>
    <col min="7183" max="7183" width="9.85546875" bestFit="1" customWidth="1"/>
    <col min="7426" max="7426" width="26.7109375" customWidth="1"/>
    <col min="7427" max="7427" width="14.28515625" bestFit="1" customWidth="1"/>
    <col min="7428" max="7428" width="17.42578125" bestFit="1" customWidth="1"/>
    <col min="7429" max="7429" width="14.140625" bestFit="1" customWidth="1"/>
    <col min="7430" max="7430" width="14.28515625" bestFit="1" customWidth="1"/>
    <col min="7431" max="7431" width="12.42578125" bestFit="1" customWidth="1"/>
    <col min="7432" max="7432" width="13" bestFit="1" customWidth="1"/>
    <col min="7433" max="7433" width="12.85546875" bestFit="1" customWidth="1"/>
    <col min="7434" max="7434" width="13.5703125" customWidth="1"/>
    <col min="7435" max="7435" width="17" bestFit="1" customWidth="1"/>
    <col min="7436" max="7436" width="17" customWidth="1"/>
    <col min="7437" max="7437" width="15.5703125" bestFit="1" customWidth="1"/>
    <col min="7438" max="7438" width="0.7109375" customWidth="1"/>
    <col min="7439" max="7439" width="9.85546875" bestFit="1" customWidth="1"/>
    <col min="7682" max="7682" width="26.7109375" customWidth="1"/>
    <col min="7683" max="7683" width="14.28515625" bestFit="1" customWidth="1"/>
    <col min="7684" max="7684" width="17.42578125" bestFit="1" customWidth="1"/>
    <col min="7685" max="7685" width="14.140625" bestFit="1" customWidth="1"/>
    <col min="7686" max="7686" width="14.28515625" bestFit="1" customWidth="1"/>
    <col min="7687" max="7687" width="12.42578125" bestFit="1" customWidth="1"/>
    <col min="7688" max="7688" width="13" bestFit="1" customWidth="1"/>
    <col min="7689" max="7689" width="12.85546875" bestFit="1" customWidth="1"/>
    <col min="7690" max="7690" width="13.5703125" customWidth="1"/>
    <col min="7691" max="7691" width="17" bestFit="1" customWidth="1"/>
    <col min="7692" max="7692" width="17" customWidth="1"/>
    <col min="7693" max="7693" width="15.5703125" bestFit="1" customWidth="1"/>
    <col min="7694" max="7694" width="0.7109375" customWidth="1"/>
    <col min="7695" max="7695" width="9.85546875" bestFit="1" customWidth="1"/>
    <col min="7938" max="7938" width="26.7109375" customWidth="1"/>
    <col min="7939" max="7939" width="14.28515625" bestFit="1" customWidth="1"/>
    <col min="7940" max="7940" width="17.42578125" bestFit="1" customWidth="1"/>
    <col min="7941" max="7941" width="14.140625" bestFit="1" customWidth="1"/>
    <col min="7942" max="7942" width="14.28515625" bestFit="1" customWidth="1"/>
    <col min="7943" max="7943" width="12.42578125" bestFit="1" customWidth="1"/>
    <col min="7944" max="7944" width="13" bestFit="1" customWidth="1"/>
    <col min="7945" max="7945" width="12.85546875" bestFit="1" customWidth="1"/>
    <col min="7946" max="7946" width="13.5703125" customWidth="1"/>
    <col min="7947" max="7947" width="17" bestFit="1" customWidth="1"/>
    <col min="7948" max="7948" width="17" customWidth="1"/>
    <col min="7949" max="7949" width="15.5703125" bestFit="1" customWidth="1"/>
    <col min="7950" max="7950" width="0.7109375" customWidth="1"/>
    <col min="7951" max="7951" width="9.85546875" bestFit="1" customWidth="1"/>
    <col min="8194" max="8194" width="26.7109375" customWidth="1"/>
    <col min="8195" max="8195" width="14.28515625" bestFit="1" customWidth="1"/>
    <col min="8196" max="8196" width="17.42578125" bestFit="1" customWidth="1"/>
    <col min="8197" max="8197" width="14.140625" bestFit="1" customWidth="1"/>
    <col min="8198" max="8198" width="14.28515625" bestFit="1" customWidth="1"/>
    <col min="8199" max="8199" width="12.42578125" bestFit="1" customWidth="1"/>
    <col min="8200" max="8200" width="13" bestFit="1" customWidth="1"/>
    <col min="8201" max="8201" width="12.85546875" bestFit="1" customWidth="1"/>
    <col min="8202" max="8202" width="13.5703125" customWidth="1"/>
    <col min="8203" max="8203" width="17" bestFit="1" customWidth="1"/>
    <col min="8204" max="8204" width="17" customWidth="1"/>
    <col min="8205" max="8205" width="15.5703125" bestFit="1" customWidth="1"/>
    <col min="8206" max="8206" width="0.7109375" customWidth="1"/>
    <col min="8207" max="8207" width="9.85546875" bestFit="1" customWidth="1"/>
    <col min="8450" max="8450" width="26.7109375" customWidth="1"/>
    <col min="8451" max="8451" width="14.28515625" bestFit="1" customWidth="1"/>
    <col min="8452" max="8452" width="17.42578125" bestFit="1" customWidth="1"/>
    <col min="8453" max="8453" width="14.140625" bestFit="1" customWidth="1"/>
    <col min="8454" max="8454" width="14.28515625" bestFit="1" customWidth="1"/>
    <col min="8455" max="8455" width="12.42578125" bestFit="1" customWidth="1"/>
    <col min="8456" max="8456" width="13" bestFit="1" customWidth="1"/>
    <col min="8457" max="8457" width="12.85546875" bestFit="1" customWidth="1"/>
    <col min="8458" max="8458" width="13.5703125" customWidth="1"/>
    <col min="8459" max="8459" width="17" bestFit="1" customWidth="1"/>
    <col min="8460" max="8460" width="17" customWidth="1"/>
    <col min="8461" max="8461" width="15.5703125" bestFit="1" customWidth="1"/>
    <col min="8462" max="8462" width="0.7109375" customWidth="1"/>
    <col min="8463" max="8463" width="9.85546875" bestFit="1" customWidth="1"/>
    <col min="8706" max="8706" width="26.7109375" customWidth="1"/>
    <col min="8707" max="8707" width="14.28515625" bestFit="1" customWidth="1"/>
    <col min="8708" max="8708" width="17.42578125" bestFit="1" customWidth="1"/>
    <col min="8709" max="8709" width="14.140625" bestFit="1" customWidth="1"/>
    <col min="8710" max="8710" width="14.28515625" bestFit="1" customWidth="1"/>
    <col min="8711" max="8711" width="12.42578125" bestFit="1" customWidth="1"/>
    <col min="8712" max="8712" width="13" bestFit="1" customWidth="1"/>
    <col min="8713" max="8713" width="12.85546875" bestFit="1" customWidth="1"/>
    <col min="8714" max="8714" width="13.5703125" customWidth="1"/>
    <col min="8715" max="8715" width="17" bestFit="1" customWidth="1"/>
    <col min="8716" max="8716" width="17" customWidth="1"/>
    <col min="8717" max="8717" width="15.5703125" bestFit="1" customWidth="1"/>
    <col min="8718" max="8718" width="0.7109375" customWidth="1"/>
    <col min="8719" max="8719" width="9.85546875" bestFit="1" customWidth="1"/>
    <col min="8962" max="8962" width="26.7109375" customWidth="1"/>
    <col min="8963" max="8963" width="14.28515625" bestFit="1" customWidth="1"/>
    <col min="8964" max="8964" width="17.42578125" bestFit="1" customWidth="1"/>
    <col min="8965" max="8965" width="14.140625" bestFit="1" customWidth="1"/>
    <col min="8966" max="8966" width="14.28515625" bestFit="1" customWidth="1"/>
    <col min="8967" max="8967" width="12.42578125" bestFit="1" customWidth="1"/>
    <col min="8968" max="8968" width="13" bestFit="1" customWidth="1"/>
    <col min="8969" max="8969" width="12.85546875" bestFit="1" customWidth="1"/>
    <col min="8970" max="8970" width="13.5703125" customWidth="1"/>
    <col min="8971" max="8971" width="17" bestFit="1" customWidth="1"/>
    <col min="8972" max="8972" width="17" customWidth="1"/>
    <col min="8973" max="8973" width="15.5703125" bestFit="1" customWidth="1"/>
    <col min="8974" max="8974" width="0.7109375" customWidth="1"/>
    <col min="8975" max="8975" width="9.85546875" bestFit="1" customWidth="1"/>
    <col min="9218" max="9218" width="26.7109375" customWidth="1"/>
    <col min="9219" max="9219" width="14.28515625" bestFit="1" customWidth="1"/>
    <col min="9220" max="9220" width="17.42578125" bestFit="1" customWidth="1"/>
    <col min="9221" max="9221" width="14.140625" bestFit="1" customWidth="1"/>
    <col min="9222" max="9222" width="14.28515625" bestFit="1" customWidth="1"/>
    <col min="9223" max="9223" width="12.42578125" bestFit="1" customWidth="1"/>
    <col min="9224" max="9224" width="13" bestFit="1" customWidth="1"/>
    <col min="9225" max="9225" width="12.85546875" bestFit="1" customWidth="1"/>
    <col min="9226" max="9226" width="13.5703125" customWidth="1"/>
    <col min="9227" max="9227" width="17" bestFit="1" customWidth="1"/>
    <col min="9228" max="9228" width="17" customWidth="1"/>
    <col min="9229" max="9229" width="15.5703125" bestFit="1" customWidth="1"/>
    <col min="9230" max="9230" width="0.7109375" customWidth="1"/>
    <col min="9231" max="9231" width="9.85546875" bestFit="1" customWidth="1"/>
    <col min="9474" max="9474" width="26.7109375" customWidth="1"/>
    <col min="9475" max="9475" width="14.28515625" bestFit="1" customWidth="1"/>
    <col min="9476" max="9476" width="17.42578125" bestFit="1" customWidth="1"/>
    <col min="9477" max="9477" width="14.140625" bestFit="1" customWidth="1"/>
    <col min="9478" max="9478" width="14.28515625" bestFit="1" customWidth="1"/>
    <col min="9479" max="9479" width="12.42578125" bestFit="1" customWidth="1"/>
    <col min="9480" max="9480" width="13" bestFit="1" customWidth="1"/>
    <col min="9481" max="9481" width="12.85546875" bestFit="1" customWidth="1"/>
    <col min="9482" max="9482" width="13.5703125" customWidth="1"/>
    <col min="9483" max="9483" width="17" bestFit="1" customWidth="1"/>
    <col min="9484" max="9484" width="17" customWidth="1"/>
    <col min="9485" max="9485" width="15.5703125" bestFit="1" customWidth="1"/>
    <col min="9486" max="9486" width="0.7109375" customWidth="1"/>
    <col min="9487" max="9487" width="9.85546875" bestFit="1" customWidth="1"/>
    <col min="9730" max="9730" width="26.7109375" customWidth="1"/>
    <col min="9731" max="9731" width="14.28515625" bestFit="1" customWidth="1"/>
    <col min="9732" max="9732" width="17.42578125" bestFit="1" customWidth="1"/>
    <col min="9733" max="9733" width="14.140625" bestFit="1" customWidth="1"/>
    <col min="9734" max="9734" width="14.28515625" bestFit="1" customWidth="1"/>
    <col min="9735" max="9735" width="12.42578125" bestFit="1" customWidth="1"/>
    <col min="9736" max="9736" width="13" bestFit="1" customWidth="1"/>
    <col min="9737" max="9737" width="12.85546875" bestFit="1" customWidth="1"/>
    <col min="9738" max="9738" width="13.5703125" customWidth="1"/>
    <col min="9739" max="9739" width="17" bestFit="1" customWidth="1"/>
    <col min="9740" max="9740" width="17" customWidth="1"/>
    <col min="9741" max="9741" width="15.5703125" bestFit="1" customWidth="1"/>
    <col min="9742" max="9742" width="0.7109375" customWidth="1"/>
    <col min="9743" max="9743" width="9.85546875" bestFit="1" customWidth="1"/>
    <col min="9986" max="9986" width="26.7109375" customWidth="1"/>
    <col min="9987" max="9987" width="14.28515625" bestFit="1" customWidth="1"/>
    <col min="9988" max="9988" width="17.42578125" bestFit="1" customWidth="1"/>
    <col min="9989" max="9989" width="14.140625" bestFit="1" customWidth="1"/>
    <col min="9990" max="9990" width="14.28515625" bestFit="1" customWidth="1"/>
    <col min="9991" max="9991" width="12.42578125" bestFit="1" customWidth="1"/>
    <col min="9992" max="9992" width="13" bestFit="1" customWidth="1"/>
    <col min="9993" max="9993" width="12.85546875" bestFit="1" customWidth="1"/>
    <col min="9994" max="9994" width="13.5703125" customWidth="1"/>
    <col min="9995" max="9995" width="17" bestFit="1" customWidth="1"/>
    <col min="9996" max="9996" width="17" customWidth="1"/>
    <col min="9997" max="9997" width="15.5703125" bestFit="1" customWidth="1"/>
    <col min="9998" max="9998" width="0.7109375" customWidth="1"/>
    <col min="9999" max="9999" width="9.85546875" bestFit="1" customWidth="1"/>
    <col min="10242" max="10242" width="26.7109375" customWidth="1"/>
    <col min="10243" max="10243" width="14.28515625" bestFit="1" customWidth="1"/>
    <col min="10244" max="10244" width="17.42578125" bestFit="1" customWidth="1"/>
    <col min="10245" max="10245" width="14.140625" bestFit="1" customWidth="1"/>
    <col min="10246" max="10246" width="14.28515625" bestFit="1" customWidth="1"/>
    <col min="10247" max="10247" width="12.42578125" bestFit="1" customWidth="1"/>
    <col min="10248" max="10248" width="13" bestFit="1" customWidth="1"/>
    <col min="10249" max="10249" width="12.85546875" bestFit="1" customWidth="1"/>
    <col min="10250" max="10250" width="13.5703125" customWidth="1"/>
    <col min="10251" max="10251" width="17" bestFit="1" customWidth="1"/>
    <col min="10252" max="10252" width="17" customWidth="1"/>
    <col min="10253" max="10253" width="15.5703125" bestFit="1" customWidth="1"/>
    <col min="10254" max="10254" width="0.7109375" customWidth="1"/>
    <col min="10255" max="10255" width="9.85546875" bestFit="1" customWidth="1"/>
    <col min="10498" max="10498" width="26.7109375" customWidth="1"/>
    <col min="10499" max="10499" width="14.28515625" bestFit="1" customWidth="1"/>
    <col min="10500" max="10500" width="17.42578125" bestFit="1" customWidth="1"/>
    <col min="10501" max="10501" width="14.140625" bestFit="1" customWidth="1"/>
    <col min="10502" max="10502" width="14.28515625" bestFit="1" customWidth="1"/>
    <col min="10503" max="10503" width="12.42578125" bestFit="1" customWidth="1"/>
    <col min="10504" max="10504" width="13" bestFit="1" customWidth="1"/>
    <col min="10505" max="10505" width="12.85546875" bestFit="1" customWidth="1"/>
    <col min="10506" max="10506" width="13.5703125" customWidth="1"/>
    <col min="10507" max="10507" width="17" bestFit="1" customWidth="1"/>
    <col min="10508" max="10508" width="17" customWidth="1"/>
    <col min="10509" max="10509" width="15.5703125" bestFit="1" customWidth="1"/>
    <col min="10510" max="10510" width="0.7109375" customWidth="1"/>
    <col min="10511" max="10511" width="9.85546875" bestFit="1" customWidth="1"/>
    <col min="10754" max="10754" width="26.7109375" customWidth="1"/>
    <col min="10755" max="10755" width="14.28515625" bestFit="1" customWidth="1"/>
    <col min="10756" max="10756" width="17.42578125" bestFit="1" customWidth="1"/>
    <col min="10757" max="10757" width="14.140625" bestFit="1" customWidth="1"/>
    <col min="10758" max="10758" width="14.28515625" bestFit="1" customWidth="1"/>
    <col min="10759" max="10759" width="12.42578125" bestFit="1" customWidth="1"/>
    <col min="10760" max="10760" width="13" bestFit="1" customWidth="1"/>
    <col min="10761" max="10761" width="12.85546875" bestFit="1" customWidth="1"/>
    <col min="10762" max="10762" width="13.5703125" customWidth="1"/>
    <col min="10763" max="10763" width="17" bestFit="1" customWidth="1"/>
    <col min="10764" max="10764" width="17" customWidth="1"/>
    <col min="10765" max="10765" width="15.5703125" bestFit="1" customWidth="1"/>
    <col min="10766" max="10766" width="0.7109375" customWidth="1"/>
    <col min="10767" max="10767" width="9.85546875" bestFit="1" customWidth="1"/>
    <col min="11010" max="11010" width="26.7109375" customWidth="1"/>
    <col min="11011" max="11011" width="14.28515625" bestFit="1" customWidth="1"/>
    <col min="11012" max="11012" width="17.42578125" bestFit="1" customWidth="1"/>
    <col min="11013" max="11013" width="14.140625" bestFit="1" customWidth="1"/>
    <col min="11014" max="11014" width="14.28515625" bestFit="1" customWidth="1"/>
    <col min="11015" max="11015" width="12.42578125" bestFit="1" customWidth="1"/>
    <col min="11016" max="11016" width="13" bestFit="1" customWidth="1"/>
    <col min="11017" max="11017" width="12.85546875" bestFit="1" customWidth="1"/>
    <col min="11018" max="11018" width="13.5703125" customWidth="1"/>
    <col min="11019" max="11019" width="17" bestFit="1" customWidth="1"/>
    <col min="11020" max="11020" width="17" customWidth="1"/>
    <col min="11021" max="11021" width="15.5703125" bestFit="1" customWidth="1"/>
    <col min="11022" max="11022" width="0.7109375" customWidth="1"/>
    <col min="11023" max="11023" width="9.85546875" bestFit="1" customWidth="1"/>
    <col min="11266" max="11266" width="26.7109375" customWidth="1"/>
    <col min="11267" max="11267" width="14.28515625" bestFit="1" customWidth="1"/>
    <col min="11268" max="11268" width="17.42578125" bestFit="1" customWidth="1"/>
    <col min="11269" max="11269" width="14.140625" bestFit="1" customWidth="1"/>
    <col min="11270" max="11270" width="14.28515625" bestFit="1" customWidth="1"/>
    <col min="11271" max="11271" width="12.42578125" bestFit="1" customWidth="1"/>
    <col min="11272" max="11272" width="13" bestFit="1" customWidth="1"/>
    <col min="11273" max="11273" width="12.85546875" bestFit="1" customWidth="1"/>
    <col min="11274" max="11274" width="13.5703125" customWidth="1"/>
    <col min="11275" max="11275" width="17" bestFit="1" customWidth="1"/>
    <col min="11276" max="11276" width="17" customWidth="1"/>
    <col min="11277" max="11277" width="15.5703125" bestFit="1" customWidth="1"/>
    <col min="11278" max="11278" width="0.7109375" customWidth="1"/>
    <col min="11279" max="11279" width="9.85546875" bestFit="1" customWidth="1"/>
    <col min="11522" max="11522" width="26.7109375" customWidth="1"/>
    <col min="11523" max="11523" width="14.28515625" bestFit="1" customWidth="1"/>
    <col min="11524" max="11524" width="17.42578125" bestFit="1" customWidth="1"/>
    <col min="11525" max="11525" width="14.140625" bestFit="1" customWidth="1"/>
    <col min="11526" max="11526" width="14.28515625" bestFit="1" customWidth="1"/>
    <col min="11527" max="11527" width="12.42578125" bestFit="1" customWidth="1"/>
    <col min="11528" max="11528" width="13" bestFit="1" customWidth="1"/>
    <col min="11529" max="11529" width="12.85546875" bestFit="1" customWidth="1"/>
    <col min="11530" max="11530" width="13.5703125" customWidth="1"/>
    <col min="11531" max="11531" width="17" bestFit="1" customWidth="1"/>
    <col min="11532" max="11532" width="17" customWidth="1"/>
    <col min="11533" max="11533" width="15.5703125" bestFit="1" customWidth="1"/>
    <col min="11534" max="11534" width="0.7109375" customWidth="1"/>
    <col min="11535" max="11535" width="9.85546875" bestFit="1" customWidth="1"/>
    <col min="11778" max="11778" width="26.7109375" customWidth="1"/>
    <col min="11779" max="11779" width="14.28515625" bestFit="1" customWidth="1"/>
    <col min="11780" max="11780" width="17.42578125" bestFit="1" customWidth="1"/>
    <col min="11781" max="11781" width="14.140625" bestFit="1" customWidth="1"/>
    <col min="11782" max="11782" width="14.28515625" bestFit="1" customWidth="1"/>
    <col min="11783" max="11783" width="12.42578125" bestFit="1" customWidth="1"/>
    <col min="11784" max="11784" width="13" bestFit="1" customWidth="1"/>
    <col min="11785" max="11785" width="12.85546875" bestFit="1" customWidth="1"/>
    <col min="11786" max="11786" width="13.5703125" customWidth="1"/>
    <col min="11787" max="11787" width="17" bestFit="1" customWidth="1"/>
    <col min="11788" max="11788" width="17" customWidth="1"/>
    <col min="11789" max="11789" width="15.5703125" bestFit="1" customWidth="1"/>
    <col min="11790" max="11790" width="0.7109375" customWidth="1"/>
    <col min="11791" max="11791" width="9.85546875" bestFit="1" customWidth="1"/>
    <col min="12034" max="12034" width="26.7109375" customWidth="1"/>
    <col min="12035" max="12035" width="14.28515625" bestFit="1" customWidth="1"/>
    <col min="12036" max="12036" width="17.42578125" bestFit="1" customWidth="1"/>
    <col min="12037" max="12037" width="14.140625" bestFit="1" customWidth="1"/>
    <col min="12038" max="12038" width="14.28515625" bestFit="1" customWidth="1"/>
    <col min="12039" max="12039" width="12.42578125" bestFit="1" customWidth="1"/>
    <col min="12040" max="12040" width="13" bestFit="1" customWidth="1"/>
    <col min="12041" max="12041" width="12.85546875" bestFit="1" customWidth="1"/>
    <col min="12042" max="12042" width="13.5703125" customWidth="1"/>
    <col min="12043" max="12043" width="17" bestFit="1" customWidth="1"/>
    <col min="12044" max="12044" width="17" customWidth="1"/>
    <col min="12045" max="12045" width="15.5703125" bestFit="1" customWidth="1"/>
    <col min="12046" max="12046" width="0.7109375" customWidth="1"/>
    <col min="12047" max="12047" width="9.85546875" bestFit="1" customWidth="1"/>
    <col min="12290" max="12290" width="26.7109375" customWidth="1"/>
    <col min="12291" max="12291" width="14.28515625" bestFit="1" customWidth="1"/>
    <col min="12292" max="12292" width="17.42578125" bestFit="1" customWidth="1"/>
    <col min="12293" max="12293" width="14.140625" bestFit="1" customWidth="1"/>
    <col min="12294" max="12294" width="14.28515625" bestFit="1" customWidth="1"/>
    <col min="12295" max="12295" width="12.42578125" bestFit="1" customWidth="1"/>
    <col min="12296" max="12296" width="13" bestFit="1" customWidth="1"/>
    <col min="12297" max="12297" width="12.85546875" bestFit="1" customWidth="1"/>
    <col min="12298" max="12298" width="13.5703125" customWidth="1"/>
    <col min="12299" max="12299" width="17" bestFit="1" customWidth="1"/>
    <col min="12300" max="12300" width="17" customWidth="1"/>
    <col min="12301" max="12301" width="15.5703125" bestFit="1" customWidth="1"/>
    <col min="12302" max="12302" width="0.7109375" customWidth="1"/>
    <col min="12303" max="12303" width="9.85546875" bestFit="1" customWidth="1"/>
    <col min="12546" max="12546" width="26.7109375" customWidth="1"/>
    <col min="12547" max="12547" width="14.28515625" bestFit="1" customWidth="1"/>
    <col min="12548" max="12548" width="17.42578125" bestFit="1" customWidth="1"/>
    <col min="12549" max="12549" width="14.140625" bestFit="1" customWidth="1"/>
    <col min="12550" max="12550" width="14.28515625" bestFit="1" customWidth="1"/>
    <col min="12551" max="12551" width="12.42578125" bestFit="1" customWidth="1"/>
    <col min="12552" max="12552" width="13" bestFit="1" customWidth="1"/>
    <col min="12553" max="12553" width="12.85546875" bestFit="1" customWidth="1"/>
    <col min="12554" max="12554" width="13.5703125" customWidth="1"/>
    <col min="12555" max="12555" width="17" bestFit="1" customWidth="1"/>
    <col min="12556" max="12556" width="17" customWidth="1"/>
    <col min="12557" max="12557" width="15.5703125" bestFit="1" customWidth="1"/>
    <col min="12558" max="12558" width="0.7109375" customWidth="1"/>
    <col min="12559" max="12559" width="9.85546875" bestFit="1" customWidth="1"/>
    <col min="12802" max="12802" width="26.7109375" customWidth="1"/>
    <col min="12803" max="12803" width="14.28515625" bestFit="1" customWidth="1"/>
    <col min="12804" max="12804" width="17.42578125" bestFit="1" customWidth="1"/>
    <col min="12805" max="12805" width="14.140625" bestFit="1" customWidth="1"/>
    <col min="12806" max="12806" width="14.28515625" bestFit="1" customWidth="1"/>
    <col min="12807" max="12807" width="12.42578125" bestFit="1" customWidth="1"/>
    <col min="12808" max="12808" width="13" bestFit="1" customWidth="1"/>
    <col min="12809" max="12809" width="12.85546875" bestFit="1" customWidth="1"/>
    <col min="12810" max="12810" width="13.5703125" customWidth="1"/>
    <col min="12811" max="12811" width="17" bestFit="1" customWidth="1"/>
    <col min="12812" max="12812" width="17" customWidth="1"/>
    <col min="12813" max="12813" width="15.5703125" bestFit="1" customWidth="1"/>
    <col min="12814" max="12814" width="0.7109375" customWidth="1"/>
    <col min="12815" max="12815" width="9.85546875" bestFit="1" customWidth="1"/>
    <col min="13058" max="13058" width="26.7109375" customWidth="1"/>
    <col min="13059" max="13059" width="14.28515625" bestFit="1" customWidth="1"/>
    <col min="13060" max="13060" width="17.42578125" bestFit="1" customWidth="1"/>
    <col min="13061" max="13061" width="14.140625" bestFit="1" customWidth="1"/>
    <col min="13062" max="13062" width="14.28515625" bestFit="1" customWidth="1"/>
    <col min="13063" max="13063" width="12.42578125" bestFit="1" customWidth="1"/>
    <col min="13064" max="13064" width="13" bestFit="1" customWidth="1"/>
    <col min="13065" max="13065" width="12.85546875" bestFit="1" customWidth="1"/>
    <col min="13066" max="13066" width="13.5703125" customWidth="1"/>
    <col min="13067" max="13067" width="17" bestFit="1" customWidth="1"/>
    <col min="13068" max="13068" width="17" customWidth="1"/>
    <col min="13069" max="13069" width="15.5703125" bestFit="1" customWidth="1"/>
    <col min="13070" max="13070" width="0.7109375" customWidth="1"/>
    <col min="13071" max="13071" width="9.85546875" bestFit="1" customWidth="1"/>
    <col min="13314" max="13314" width="26.7109375" customWidth="1"/>
    <col min="13315" max="13315" width="14.28515625" bestFit="1" customWidth="1"/>
    <col min="13316" max="13316" width="17.42578125" bestFit="1" customWidth="1"/>
    <col min="13317" max="13317" width="14.140625" bestFit="1" customWidth="1"/>
    <col min="13318" max="13318" width="14.28515625" bestFit="1" customWidth="1"/>
    <col min="13319" max="13319" width="12.42578125" bestFit="1" customWidth="1"/>
    <col min="13320" max="13320" width="13" bestFit="1" customWidth="1"/>
    <col min="13321" max="13321" width="12.85546875" bestFit="1" customWidth="1"/>
    <col min="13322" max="13322" width="13.5703125" customWidth="1"/>
    <col min="13323" max="13323" width="17" bestFit="1" customWidth="1"/>
    <col min="13324" max="13324" width="17" customWidth="1"/>
    <col min="13325" max="13325" width="15.5703125" bestFit="1" customWidth="1"/>
    <col min="13326" max="13326" width="0.7109375" customWidth="1"/>
    <col min="13327" max="13327" width="9.85546875" bestFit="1" customWidth="1"/>
    <col min="13570" max="13570" width="26.7109375" customWidth="1"/>
    <col min="13571" max="13571" width="14.28515625" bestFit="1" customWidth="1"/>
    <col min="13572" max="13572" width="17.42578125" bestFit="1" customWidth="1"/>
    <col min="13573" max="13573" width="14.140625" bestFit="1" customWidth="1"/>
    <col min="13574" max="13574" width="14.28515625" bestFit="1" customWidth="1"/>
    <col min="13575" max="13575" width="12.42578125" bestFit="1" customWidth="1"/>
    <col min="13576" max="13576" width="13" bestFit="1" customWidth="1"/>
    <col min="13577" max="13577" width="12.85546875" bestFit="1" customWidth="1"/>
    <col min="13578" max="13578" width="13.5703125" customWidth="1"/>
    <col min="13579" max="13579" width="17" bestFit="1" customWidth="1"/>
    <col min="13580" max="13580" width="17" customWidth="1"/>
    <col min="13581" max="13581" width="15.5703125" bestFit="1" customWidth="1"/>
    <col min="13582" max="13582" width="0.7109375" customWidth="1"/>
    <col min="13583" max="13583" width="9.85546875" bestFit="1" customWidth="1"/>
    <col min="13826" max="13826" width="26.7109375" customWidth="1"/>
    <col min="13827" max="13827" width="14.28515625" bestFit="1" customWidth="1"/>
    <col min="13828" max="13828" width="17.42578125" bestFit="1" customWidth="1"/>
    <col min="13829" max="13829" width="14.140625" bestFit="1" customWidth="1"/>
    <col min="13830" max="13830" width="14.28515625" bestFit="1" customWidth="1"/>
    <col min="13831" max="13831" width="12.42578125" bestFit="1" customWidth="1"/>
    <col min="13832" max="13832" width="13" bestFit="1" customWidth="1"/>
    <col min="13833" max="13833" width="12.85546875" bestFit="1" customWidth="1"/>
    <col min="13834" max="13834" width="13.5703125" customWidth="1"/>
    <col min="13835" max="13835" width="17" bestFit="1" customWidth="1"/>
    <col min="13836" max="13836" width="17" customWidth="1"/>
    <col min="13837" max="13837" width="15.5703125" bestFit="1" customWidth="1"/>
    <col min="13838" max="13838" width="0.7109375" customWidth="1"/>
    <col min="13839" max="13839" width="9.85546875" bestFit="1" customWidth="1"/>
    <col min="14082" max="14082" width="26.7109375" customWidth="1"/>
    <col min="14083" max="14083" width="14.28515625" bestFit="1" customWidth="1"/>
    <col min="14084" max="14084" width="17.42578125" bestFit="1" customWidth="1"/>
    <col min="14085" max="14085" width="14.140625" bestFit="1" customWidth="1"/>
    <col min="14086" max="14086" width="14.28515625" bestFit="1" customWidth="1"/>
    <col min="14087" max="14087" width="12.42578125" bestFit="1" customWidth="1"/>
    <col min="14088" max="14088" width="13" bestFit="1" customWidth="1"/>
    <col min="14089" max="14089" width="12.85546875" bestFit="1" customWidth="1"/>
    <col min="14090" max="14090" width="13.5703125" customWidth="1"/>
    <col min="14091" max="14091" width="17" bestFit="1" customWidth="1"/>
    <col min="14092" max="14092" width="17" customWidth="1"/>
    <col min="14093" max="14093" width="15.5703125" bestFit="1" customWidth="1"/>
    <col min="14094" max="14094" width="0.7109375" customWidth="1"/>
    <col min="14095" max="14095" width="9.85546875" bestFit="1" customWidth="1"/>
    <col min="14338" max="14338" width="26.7109375" customWidth="1"/>
    <col min="14339" max="14339" width="14.28515625" bestFit="1" customWidth="1"/>
    <col min="14340" max="14340" width="17.42578125" bestFit="1" customWidth="1"/>
    <col min="14341" max="14341" width="14.140625" bestFit="1" customWidth="1"/>
    <col min="14342" max="14342" width="14.28515625" bestFit="1" customWidth="1"/>
    <col min="14343" max="14343" width="12.42578125" bestFit="1" customWidth="1"/>
    <col min="14344" max="14344" width="13" bestFit="1" customWidth="1"/>
    <col min="14345" max="14345" width="12.85546875" bestFit="1" customWidth="1"/>
    <col min="14346" max="14346" width="13.5703125" customWidth="1"/>
    <col min="14347" max="14347" width="17" bestFit="1" customWidth="1"/>
    <col min="14348" max="14348" width="17" customWidth="1"/>
    <col min="14349" max="14349" width="15.5703125" bestFit="1" customWidth="1"/>
    <col min="14350" max="14350" width="0.7109375" customWidth="1"/>
    <col min="14351" max="14351" width="9.85546875" bestFit="1" customWidth="1"/>
    <col min="14594" max="14594" width="26.7109375" customWidth="1"/>
    <col min="14595" max="14595" width="14.28515625" bestFit="1" customWidth="1"/>
    <col min="14596" max="14596" width="17.42578125" bestFit="1" customWidth="1"/>
    <col min="14597" max="14597" width="14.140625" bestFit="1" customWidth="1"/>
    <col min="14598" max="14598" width="14.28515625" bestFit="1" customWidth="1"/>
    <col min="14599" max="14599" width="12.42578125" bestFit="1" customWidth="1"/>
    <col min="14600" max="14600" width="13" bestFit="1" customWidth="1"/>
    <col min="14601" max="14601" width="12.85546875" bestFit="1" customWidth="1"/>
    <col min="14602" max="14602" width="13.5703125" customWidth="1"/>
    <col min="14603" max="14603" width="17" bestFit="1" customWidth="1"/>
    <col min="14604" max="14604" width="17" customWidth="1"/>
    <col min="14605" max="14605" width="15.5703125" bestFit="1" customWidth="1"/>
    <col min="14606" max="14606" width="0.7109375" customWidth="1"/>
    <col min="14607" max="14607" width="9.85546875" bestFit="1" customWidth="1"/>
    <col min="14850" max="14850" width="26.7109375" customWidth="1"/>
    <col min="14851" max="14851" width="14.28515625" bestFit="1" customWidth="1"/>
    <col min="14852" max="14852" width="17.42578125" bestFit="1" customWidth="1"/>
    <col min="14853" max="14853" width="14.140625" bestFit="1" customWidth="1"/>
    <col min="14854" max="14854" width="14.28515625" bestFit="1" customWidth="1"/>
    <col min="14855" max="14855" width="12.42578125" bestFit="1" customWidth="1"/>
    <col min="14856" max="14856" width="13" bestFit="1" customWidth="1"/>
    <col min="14857" max="14857" width="12.85546875" bestFit="1" customWidth="1"/>
    <col min="14858" max="14858" width="13.5703125" customWidth="1"/>
    <col min="14859" max="14859" width="17" bestFit="1" customWidth="1"/>
    <col min="14860" max="14860" width="17" customWidth="1"/>
    <col min="14861" max="14861" width="15.5703125" bestFit="1" customWidth="1"/>
    <col min="14862" max="14862" width="0.7109375" customWidth="1"/>
    <col min="14863" max="14863" width="9.85546875" bestFit="1" customWidth="1"/>
    <col min="15106" max="15106" width="26.7109375" customWidth="1"/>
    <col min="15107" max="15107" width="14.28515625" bestFit="1" customWidth="1"/>
    <col min="15108" max="15108" width="17.42578125" bestFit="1" customWidth="1"/>
    <col min="15109" max="15109" width="14.140625" bestFit="1" customWidth="1"/>
    <col min="15110" max="15110" width="14.28515625" bestFit="1" customWidth="1"/>
    <col min="15111" max="15111" width="12.42578125" bestFit="1" customWidth="1"/>
    <col min="15112" max="15112" width="13" bestFit="1" customWidth="1"/>
    <col min="15113" max="15113" width="12.85546875" bestFit="1" customWidth="1"/>
    <col min="15114" max="15114" width="13.5703125" customWidth="1"/>
    <col min="15115" max="15115" width="17" bestFit="1" customWidth="1"/>
    <col min="15116" max="15116" width="17" customWidth="1"/>
    <col min="15117" max="15117" width="15.5703125" bestFit="1" customWidth="1"/>
    <col min="15118" max="15118" width="0.7109375" customWidth="1"/>
    <col min="15119" max="15119" width="9.85546875" bestFit="1" customWidth="1"/>
    <col min="15362" max="15362" width="26.7109375" customWidth="1"/>
    <col min="15363" max="15363" width="14.28515625" bestFit="1" customWidth="1"/>
    <col min="15364" max="15364" width="17.42578125" bestFit="1" customWidth="1"/>
    <col min="15365" max="15365" width="14.140625" bestFit="1" customWidth="1"/>
    <col min="15366" max="15366" width="14.28515625" bestFit="1" customWidth="1"/>
    <col min="15367" max="15367" width="12.42578125" bestFit="1" customWidth="1"/>
    <col min="15368" max="15368" width="13" bestFit="1" customWidth="1"/>
    <col min="15369" max="15369" width="12.85546875" bestFit="1" customWidth="1"/>
    <col min="15370" max="15370" width="13.5703125" customWidth="1"/>
    <col min="15371" max="15371" width="17" bestFit="1" customWidth="1"/>
    <col min="15372" max="15372" width="17" customWidth="1"/>
    <col min="15373" max="15373" width="15.5703125" bestFit="1" customWidth="1"/>
    <col min="15374" max="15374" width="0.7109375" customWidth="1"/>
    <col min="15375" max="15375" width="9.85546875" bestFit="1" customWidth="1"/>
    <col min="15618" max="15618" width="26.7109375" customWidth="1"/>
    <col min="15619" max="15619" width="14.28515625" bestFit="1" customWidth="1"/>
    <col min="15620" max="15620" width="17.42578125" bestFit="1" customWidth="1"/>
    <col min="15621" max="15621" width="14.140625" bestFit="1" customWidth="1"/>
    <col min="15622" max="15622" width="14.28515625" bestFit="1" customWidth="1"/>
    <col min="15623" max="15623" width="12.42578125" bestFit="1" customWidth="1"/>
    <col min="15624" max="15624" width="13" bestFit="1" customWidth="1"/>
    <col min="15625" max="15625" width="12.85546875" bestFit="1" customWidth="1"/>
    <col min="15626" max="15626" width="13.5703125" customWidth="1"/>
    <col min="15627" max="15627" width="17" bestFit="1" customWidth="1"/>
    <col min="15628" max="15628" width="17" customWidth="1"/>
    <col min="15629" max="15629" width="15.5703125" bestFit="1" customWidth="1"/>
    <col min="15630" max="15630" width="0.7109375" customWidth="1"/>
    <col min="15631" max="15631" width="9.85546875" bestFit="1" customWidth="1"/>
    <col min="15874" max="15874" width="26.7109375" customWidth="1"/>
    <col min="15875" max="15875" width="14.28515625" bestFit="1" customWidth="1"/>
    <col min="15876" max="15876" width="17.42578125" bestFit="1" customWidth="1"/>
    <col min="15877" max="15877" width="14.140625" bestFit="1" customWidth="1"/>
    <col min="15878" max="15878" width="14.28515625" bestFit="1" customWidth="1"/>
    <col min="15879" max="15879" width="12.42578125" bestFit="1" customWidth="1"/>
    <col min="15880" max="15880" width="13" bestFit="1" customWidth="1"/>
    <col min="15881" max="15881" width="12.85546875" bestFit="1" customWidth="1"/>
    <col min="15882" max="15882" width="13.5703125" customWidth="1"/>
    <col min="15883" max="15883" width="17" bestFit="1" customWidth="1"/>
    <col min="15884" max="15884" width="17" customWidth="1"/>
    <col min="15885" max="15885" width="15.5703125" bestFit="1" customWidth="1"/>
    <col min="15886" max="15886" width="0.7109375" customWidth="1"/>
    <col min="15887" max="15887" width="9.85546875" bestFit="1" customWidth="1"/>
    <col min="16130" max="16130" width="26.7109375" customWidth="1"/>
    <col min="16131" max="16131" width="14.28515625" bestFit="1" customWidth="1"/>
    <col min="16132" max="16132" width="17.42578125" bestFit="1" customWidth="1"/>
    <col min="16133" max="16133" width="14.140625" bestFit="1" customWidth="1"/>
    <col min="16134" max="16134" width="14.28515625" bestFit="1" customWidth="1"/>
    <col min="16135" max="16135" width="12.42578125" bestFit="1" customWidth="1"/>
    <col min="16136" max="16136" width="13" bestFit="1" customWidth="1"/>
    <col min="16137" max="16137" width="12.85546875" bestFit="1" customWidth="1"/>
    <col min="16138" max="16138" width="13.5703125" customWidth="1"/>
    <col min="16139" max="16139" width="17" bestFit="1" customWidth="1"/>
    <col min="16140" max="16140" width="17" customWidth="1"/>
    <col min="16141" max="16141" width="15.5703125" bestFit="1" customWidth="1"/>
    <col min="16142" max="16142" width="0.7109375" customWidth="1"/>
    <col min="16143" max="16143" width="9.85546875" bestFit="1" customWidth="1"/>
  </cols>
  <sheetData>
    <row r="1" spans="1:16">
      <c r="A1" s="7" t="s">
        <v>52</v>
      </c>
      <c r="B1" s="8" t="s">
        <v>53</v>
      </c>
      <c r="C1" s="9" t="s">
        <v>54</v>
      </c>
      <c r="D1" s="9" t="s">
        <v>55</v>
      </c>
      <c r="E1" s="10" t="s">
        <v>56</v>
      </c>
      <c r="F1" s="9" t="s">
        <v>57</v>
      </c>
      <c r="G1" s="9" t="s">
        <v>58</v>
      </c>
      <c r="H1" s="9" t="s">
        <v>59</v>
      </c>
      <c r="I1" s="9" t="s">
        <v>60</v>
      </c>
      <c r="J1" s="9" t="s">
        <v>61</v>
      </c>
      <c r="K1" s="9" t="s">
        <v>62</v>
      </c>
      <c r="L1" s="9" t="s">
        <v>63</v>
      </c>
      <c r="M1" s="11" t="s">
        <v>64</v>
      </c>
      <c r="N1" s="12" t="s">
        <v>96</v>
      </c>
    </row>
    <row r="2" spans="1:16">
      <c r="A2" s="18" t="s">
        <v>67</v>
      </c>
      <c r="B2" s="14">
        <v>12</v>
      </c>
      <c r="C2" s="40">
        <v>1</v>
      </c>
      <c r="D2" s="40">
        <f>Tabela13[[#This Row],[Persistencia]]*Tabela13[[#This Row],[Parâmetros]]*0.2</f>
        <v>2.4000000000000004</v>
      </c>
      <c r="E2" s="40">
        <f>Tabela13[[#This Row],[Persistencia]]*Tabela13[[#This Row],[Parâmetros]]*0.3</f>
        <v>3.5999999999999996</v>
      </c>
      <c r="F2" s="40">
        <f>Tabela13[[#This Row],[Persistencia]]*Tabela13[[#This Row],[Parâmetros]]*0.3</f>
        <v>3.5999999999999996</v>
      </c>
      <c r="G2" s="40">
        <f>Tabela13[[#This Row],[Persistencia]]*Tabela13[[#This Row],[Parâmetros]]*0.2</f>
        <v>2.4000000000000004</v>
      </c>
      <c r="H2" s="40">
        <f>Tabela13[[#This Row],[Persistencia]]*Tabela13[[#This Row],[Parâmetros]]*0.1</f>
        <v>1.2000000000000002</v>
      </c>
      <c r="I2" s="40">
        <f>Tabela13[[#This Row],[Persistencia]]*Tabela13[[#This Row],[Parâmetros]]*0.25</f>
        <v>3</v>
      </c>
      <c r="J2" s="40">
        <f>Tabela13[[#This Row],[Persistencia]]*Tabela13[[#This Row],[Parâmetros]]*0.1</f>
        <v>1.2000000000000002</v>
      </c>
      <c r="K2" s="40">
        <f>Tabela13[[#This Row],[Persistencia]]*Tabela13[[#This Row],[Parâmetros]]*0.4</f>
        <v>4.8000000000000007</v>
      </c>
      <c r="L2" s="40">
        <f>Tabela13[[#This Row],[Persistencia]]*Tabela13[[#This Row],[Parâmetros]]*0.5</f>
        <v>6</v>
      </c>
      <c r="M2" s="41"/>
      <c r="N2" s="48">
        <f>SUM(Tabela13[[#This Row],[Negócio]:[Regras]])</f>
        <v>28.2</v>
      </c>
    </row>
    <row r="3" spans="1:16">
      <c r="A3" s="18" t="s">
        <v>68</v>
      </c>
      <c r="B3" s="14">
        <v>8</v>
      </c>
      <c r="C3" s="40">
        <v>1</v>
      </c>
      <c r="D3" s="40">
        <f>Tabela13[[#This Row],[Persistencia]]*Tabela13[[#This Row],[Parâmetros]]*0.2</f>
        <v>1.6</v>
      </c>
      <c r="E3" s="40">
        <f>Tabela13[[#This Row],[Persistencia]]*Tabela13[[#This Row],[Parâmetros]]*0.3</f>
        <v>2.4</v>
      </c>
      <c r="F3" s="40">
        <f>Tabela13[[#This Row],[Persistencia]]*Tabela13[[#This Row],[Parâmetros]]*0.3</f>
        <v>2.4</v>
      </c>
      <c r="G3" s="40">
        <f>Tabela13[[#This Row],[Persistencia]]*Tabela13[[#This Row],[Parâmetros]]*0.2</f>
        <v>1.6</v>
      </c>
      <c r="H3" s="40">
        <f>Tabela13[[#This Row],[Persistencia]]*Tabela13[[#This Row],[Parâmetros]]*0.1</f>
        <v>0.8</v>
      </c>
      <c r="I3" s="40">
        <f>Tabela13[[#This Row],[Persistencia]]*Tabela13[[#This Row],[Parâmetros]]*0.25</f>
        <v>2</v>
      </c>
      <c r="J3" s="40">
        <f>Tabela13[[#This Row],[Persistencia]]*Tabela13[[#This Row],[Parâmetros]]*0.1</f>
        <v>0.8</v>
      </c>
      <c r="K3" s="40">
        <f>Tabela13[[#This Row],[Persistencia]]*Tabela13[[#This Row],[Parâmetros]]*0.4</f>
        <v>3.2</v>
      </c>
      <c r="L3" s="40">
        <f>Tabela13[[#This Row],[Persistencia]]*Tabela13[[#This Row],[Parâmetros]]*0.5</f>
        <v>4</v>
      </c>
      <c r="M3" s="41"/>
      <c r="N3" s="48">
        <f>SUM(Tabela13[[#This Row],[Negócio]:[Regras]])</f>
        <v>18.8</v>
      </c>
    </row>
    <row r="4" spans="1:16">
      <c r="A4" s="18" t="s">
        <v>69</v>
      </c>
      <c r="B4" s="14">
        <v>8</v>
      </c>
      <c r="C4" s="40">
        <v>1</v>
      </c>
      <c r="D4" s="40">
        <f>Tabela13[[#This Row],[Persistencia]]*Tabela13[[#This Row],[Parâmetros]]*0.2</f>
        <v>1.6</v>
      </c>
      <c r="E4" s="40">
        <f>Tabela13[[#This Row],[Persistencia]]*Tabela13[[#This Row],[Parâmetros]]*0.3</f>
        <v>2.4</v>
      </c>
      <c r="F4" s="40">
        <f>Tabela13[[#This Row],[Persistencia]]*Tabela13[[#This Row],[Parâmetros]]*0.3</f>
        <v>2.4</v>
      </c>
      <c r="G4" s="40">
        <f>Tabela13[[#This Row],[Persistencia]]*Tabela13[[#This Row],[Parâmetros]]*0.2</f>
        <v>1.6</v>
      </c>
      <c r="H4" s="40">
        <f>Tabela13[[#This Row],[Persistencia]]*Tabela13[[#This Row],[Parâmetros]]*0.1</f>
        <v>0.8</v>
      </c>
      <c r="I4" s="42">
        <f>Tabela13[[#This Row],[Persistencia]]*Tabela13[[#This Row],[Parâmetros]]*0.25</f>
        <v>2</v>
      </c>
      <c r="J4" s="40">
        <f>Tabela13[[#This Row],[Persistencia]]*Tabela13[[#This Row],[Parâmetros]]*0.1</f>
        <v>0.8</v>
      </c>
      <c r="K4" s="40">
        <f>Tabela13[[#This Row],[Persistencia]]*Tabela13[[#This Row],[Parâmetros]]*0.4</f>
        <v>3.2</v>
      </c>
      <c r="L4" s="40">
        <f>Tabela13[[#This Row],[Persistencia]]*Tabela13[[#This Row],[Parâmetros]]*0.5</f>
        <v>4</v>
      </c>
      <c r="M4" s="41"/>
      <c r="N4" s="48">
        <f>SUM(Tabela13[[#This Row],[Negócio]:[Regras]])</f>
        <v>18.8</v>
      </c>
    </row>
    <row r="5" spans="1:16">
      <c r="A5" s="18" t="s">
        <v>70</v>
      </c>
      <c r="B5" s="14">
        <v>5</v>
      </c>
      <c r="C5" s="40">
        <v>1</v>
      </c>
      <c r="D5" s="40">
        <f>Tabela13[[#This Row],[Persistencia]]*Tabela13[[#This Row],[Parâmetros]]*0.2</f>
        <v>1</v>
      </c>
      <c r="E5" s="40">
        <f>Tabela13[[#This Row],[Persistencia]]*Tabela13[[#This Row],[Parâmetros]]*0.3</f>
        <v>1.5</v>
      </c>
      <c r="F5" s="40">
        <f>Tabela13[[#This Row],[Persistencia]]*Tabela13[[#This Row],[Parâmetros]]*0.3</f>
        <v>1.5</v>
      </c>
      <c r="G5" s="40">
        <f>Tabela13[[#This Row],[Persistencia]]*Tabela13[[#This Row],[Parâmetros]]*0.2</f>
        <v>1</v>
      </c>
      <c r="H5" s="40">
        <f>Tabela13[[#This Row],[Persistencia]]*Tabela13[[#This Row],[Parâmetros]]*0.1</f>
        <v>0.5</v>
      </c>
      <c r="I5" s="40">
        <f>Tabela13[[#This Row],[Persistencia]]*Tabela13[[#This Row],[Parâmetros]]*0.25</f>
        <v>1.25</v>
      </c>
      <c r="J5" s="40">
        <f>Tabela13[[#This Row],[Persistencia]]*Tabela13[[#This Row],[Parâmetros]]*0.1</f>
        <v>0.5</v>
      </c>
      <c r="K5" s="40">
        <f>Tabela13[[#This Row],[Persistencia]]*Tabela13[[#This Row],[Parâmetros]]*0.4</f>
        <v>2</v>
      </c>
      <c r="L5" s="40">
        <f>Tabela13[[#This Row],[Persistencia]]*Tabela13[[#This Row],[Parâmetros]]*0.5</f>
        <v>2.5</v>
      </c>
      <c r="M5" s="41"/>
      <c r="N5" s="48">
        <f>SUM(Tabela13[[#This Row],[Negócio]:[Regras]])</f>
        <v>11.75</v>
      </c>
    </row>
    <row r="6" spans="1:16">
      <c r="A6" s="18" t="s">
        <v>71</v>
      </c>
      <c r="B6" s="14">
        <v>8</v>
      </c>
      <c r="C6" s="40">
        <v>1</v>
      </c>
      <c r="D6" s="40">
        <f>Tabela13[[#This Row],[Persistencia]]*Tabela13[[#This Row],[Parâmetros]]*0.2</f>
        <v>1.6</v>
      </c>
      <c r="E6" s="40">
        <f>Tabela13[[#This Row],[Persistencia]]*Tabela13[[#This Row],[Parâmetros]]*0.3</f>
        <v>2.4</v>
      </c>
      <c r="F6" s="40">
        <f>Tabela13[[#This Row],[Persistencia]]*Tabela13[[#This Row],[Parâmetros]]*0.3</f>
        <v>2.4</v>
      </c>
      <c r="G6" s="40">
        <f>Tabela13[[#This Row],[Persistencia]]*Tabela13[[#This Row],[Parâmetros]]*0.2</f>
        <v>1.6</v>
      </c>
      <c r="H6" s="40">
        <f>Tabela13[[#This Row],[Persistencia]]*Tabela13[[#This Row],[Parâmetros]]*0.1</f>
        <v>0.8</v>
      </c>
      <c r="I6" s="40">
        <f>Tabela13[[#This Row],[Persistencia]]*Tabela13[[#This Row],[Parâmetros]]*0.25</f>
        <v>2</v>
      </c>
      <c r="J6" s="40">
        <f>Tabela13[[#This Row],[Persistencia]]*Tabela13[[#This Row],[Parâmetros]]*0.1</f>
        <v>0.8</v>
      </c>
      <c r="K6" s="40">
        <f>Tabela13[[#This Row],[Persistencia]]*Tabela13[[#This Row],[Parâmetros]]*0.4</f>
        <v>3.2</v>
      </c>
      <c r="L6" s="40">
        <f>Tabela13[[#This Row],[Persistencia]]*Tabela13[[#This Row],[Parâmetros]]*0.5</f>
        <v>4</v>
      </c>
      <c r="M6" s="41"/>
      <c r="N6" s="48">
        <f>SUM(Tabela13[[#This Row],[Negócio]:[Regras]])</f>
        <v>18.8</v>
      </c>
    </row>
    <row r="7" spans="1:16">
      <c r="A7" s="18" t="s">
        <v>72</v>
      </c>
      <c r="B7" s="14">
        <v>4</v>
      </c>
      <c r="C7" s="40">
        <v>1</v>
      </c>
      <c r="D7" s="40">
        <f>Tabela13[[#This Row],[Persistencia]]*Tabela13[[#This Row],[Parâmetros]]*0.2</f>
        <v>0.8</v>
      </c>
      <c r="E7" s="40">
        <f>Tabela13[[#This Row],[Persistencia]]*Tabela13[[#This Row],[Parâmetros]]*0.3</f>
        <v>1.2</v>
      </c>
      <c r="F7" s="40">
        <f>Tabela13[[#This Row],[Persistencia]]*Tabela13[[#This Row],[Parâmetros]]*0.3</f>
        <v>1.2</v>
      </c>
      <c r="G7" s="40">
        <f>Tabela13[[#This Row],[Persistencia]]*Tabela13[[#This Row],[Parâmetros]]*0.2</f>
        <v>0.8</v>
      </c>
      <c r="H7" s="40">
        <f>Tabela13[[#This Row],[Persistencia]]*Tabela13[[#This Row],[Parâmetros]]*0.1</f>
        <v>0.4</v>
      </c>
      <c r="I7" s="40">
        <f>Tabela13[[#This Row],[Persistencia]]*Tabela13[[#This Row],[Parâmetros]]*0.25</f>
        <v>1</v>
      </c>
      <c r="J7" s="40">
        <f>Tabela13[[#This Row],[Persistencia]]*Tabela13[[#This Row],[Parâmetros]]*0.1</f>
        <v>0.4</v>
      </c>
      <c r="K7" s="40">
        <f>Tabela13[[#This Row],[Persistencia]]*Tabela13[[#This Row],[Parâmetros]]*0.4</f>
        <v>1.6</v>
      </c>
      <c r="L7" s="40">
        <f>Tabela13[[#This Row],[Persistencia]]*Tabela13[[#This Row],[Parâmetros]]*0.5</f>
        <v>2</v>
      </c>
      <c r="M7" s="41"/>
      <c r="N7" s="48">
        <f>SUM(Tabela13[[#This Row],[Negócio]:[Regras]])</f>
        <v>9.4</v>
      </c>
    </row>
    <row r="8" spans="1:16">
      <c r="A8" s="18" t="s">
        <v>73</v>
      </c>
      <c r="B8" s="14">
        <v>12</v>
      </c>
      <c r="C8" s="40">
        <v>1</v>
      </c>
      <c r="D8" s="40">
        <f>Tabela13[[#This Row],[Persistencia]]*Tabela13[[#This Row],[Parâmetros]]*0.2</f>
        <v>2.4000000000000004</v>
      </c>
      <c r="E8" s="40">
        <f>Tabela13[[#This Row],[Persistencia]]*Tabela13[[#This Row],[Parâmetros]]*0.3</f>
        <v>3.5999999999999996</v>
      </c>
      <c r="F8" s="40">
        <f>Tabela13[[#This Row],[Persistencia]]*Tabela13[[#This Row],[Parâmetros]]*0.3</f>
        <v>3.5999999999999996</v>
      </c>
      <c r="G8" s="40">
        <f>Tabela13[[#This Row],[Persistencia]]*Tabela13[[#This Row],[Parâmetros]]*0.2</f>
        <v>2.4000000000000004</v>
      </c>
      <c r="H8" s="40">
        <f>Tabela13[[#This Row],[Persistencia]]*Tabela13[[#This Row],[Parâmetros]]*0.1</f>
        <v>1.2000000000000002</v>
      </c>
      <c r="I8" s="40">
        <f>Tabela13[[#This Row],[Persistencia]]*Tabela13[[#This Row],[Parâmetros]]*0.25</f>
        <v>3</v>
      </c>
      <c r="J8" s="40">
        <f>Tabela13[[#This Row],[Persistencia]]*Tabela13[[#This Row],[Parâmetros]]*0.1</f>
        <v>1.2000000000000002</v>
      </c>
      <c r="K8" s="40">
        <f>Tabela13[[#This Row],[Persistencia]]*Tabela13[[#This Row],[Parâmetros]]*0.4</f>
        <v>4.8000000000000007</v>
      </c>
      <c r="L8" s="40">
        <f>Tabela13[[#This Row],[Persistencia]]*Tabela13[[#This Row],[Parâmetros]]*0.5</f>
        <v>6</v>
      </c>
      <c r="M8" s="41"/>
      <c r="N8" s="48">
        <f>SUM(Tabela13[[#This Row],[Negócio]:[Regras]])</f>
        <v>28.2</v>
      </c>
    </row>
    <row r="9" spans="1:16">
      <c r="A9" s="18" t="s">
        <v>74</v>
      </c>
      <c r="B9" s="14">
        <v>8</v>
      </c>
      <c r="C9" s="40">
        <v>1</v>
      </c>
      <c r="D9" s="40">
        <f>Tabela13[[#This Row],[Persistencia]]*Tabela13[[#This Row],[Parâmetros]]*0.2</f>
        <v>1.6</v>
      </c>
      <c r="E9" s="40">
        <f>Tabela13[[#This Row],[Persistencia]]*Tabela13[[#This Row],[Parâmetros]]*0.3</f>
        <v>2.4</v>
      </c>
      <c r="F9" s="40">
        <f>Tabela13[[#This Row],[Persistencia]]*Tabela13[[#This Row],[Parâmetros]]*0.3</f>
        <v>2.4</v>
      </c>
      <c r="G9" s="40">
        <f>Tabela13[[#This Row],[Persistencia]]*Tabela13[[#This Row],[Parâmetros]]*0.2</f>
        <v>1.6</v>
      </c>
      <c r="H9" s="40">
        <f>Tabela13[[#This Row],[Persistencia]]*Tabela13[[#This Row],[Parâmetros]]*0.1</f>
        <v>0.8</v>
      </c>
      <c r="I9" s="40">
        <f>Tabela13[[#This Row],[Persistencia]]*Tabela13[[#This Row],[Parâmetros]]*0.25</f>
        <v>2</v>
      </c>
      <c r="J9" s="40">
        <f>Tabela13[[#This Row],[Persistencia]]*Tabela13[[#This Row],[Parâmetros]]*0.1</f>
        <v>0.8</v>
      </c>
      <c r="K9" s="40">
        <f>Tabela13[[#This Row],[Persistencia]]*Tabela13[[#This Row],[Parâmetros]]*0.4</f>
        <v>3.2</v>
      </c>
      <c r="L9" s="40">
        <f>Tabela13[[#This Row],[Persistencia]]*Tabela13[[#This Row],[Parâmetros]]*0.5</f>
        <v>4</v>
      </c>
      <c r="M9" s="41"/>
      <c r="N9" s="48">
        <f>SUM(Tabela13[[#This Row],[Negócio]:[Regras]])</f>
        <v>18.8</v>
      </c>
    </row>
    <row r="10" spans="1:16">
      <c r="A10" s="18" t="s">
        <v>75</v>
      </c>
      <c r="B10" s="14">
        <v>8</v>
      </c>
      <c r="C10" s="40">
        <v>1</v>
      </c>
      <c r="D10" s="40">
        <f>Tabela13[[#This Row],[Persistencia]]*Tabela13[[#This Row],[Parâmetros]]*0.2</f>
        <v>1.6</v>
      </c>
      <c r="E10" s="40">
        <f>Tabela13[[#This Row],[Persistencia]]*Tabela13[[#This Row],[Parâmetros]]*0.3</f>
        <v>2.4</v>
      </c>
      <c r="F10" s="40">
        <f>Tabela13[[#This Row],[Persistencia]]*Tabela13[[#This Row],[Parâmetros]]*0.3</f>
        <v>2.4</v>
      </c>
      <c r="G10" s="40">
        <f>Tabela13[[#This Row],[Persistencia]]*Tabela13[[#This Row],[Parâmetros]]*0.2</f>
        <v>1.6</v>
      </c>
      <c r="H10" s="40">
        <f>Tabela13[[#This Row],[Persistencia]]*Tabela13[[#This Row],[Parâmetros]]*0.1</f>
        <v>0.8</v>
      </c>
      <c r="I10" s="40">
        <f>Tabela13[[#This Row],[Persistencia]]*Tabela13[[#This Row],[Parâmetros]]*0.25</f>
        <v>2</v>
      </c>
      <c r="J10" s="40">
        <f>Tabela13[[#This Row],[Persistencia]]*Tabela13[[#This Row],[Parâmetros]]*0.1</f>
        <v>0.8</v>
      </c>
      <c r="K10" s="40">
        <f>Tabela13[[#This Row],[Persistencia]]*Tabela13[[#This Row],[Parâmetros]]*0.4</f>
        <v>3.2</v>
      </c>
      <c r="L10" s="40">
        <f>Tabela13[[#This Row],[Persistencia]]*Tabela13[[#This Row],[Parâmetros]]*0.5</f>
        <v>4</v>
      </c>
      <c r="M10" s="41"/>
      <c r="N10" s="48">
        <f>SUM(Tabela13[[#This Row],[Negócio]:[Regras]])</f>
        <v>18.8</v>
      </c>
    </row>
    <row r="11" spans="1:16">
      <c r="A11" s="18" t="s">
        <v>76</v>
      </c>
      <c r="B11" s="14">
        <v>4</v>
      </c>
      <c r="C11" s="40">
        <v>1</v>
      </c>
      <c r="D11" s="40">
        <f>Tabela13[[#This Row],[Persistencia]]*Tabela13[[#This Row],[Parâmetros]]*0.2</f>
        <v>0.8</v>
      </c>
      <c r="E11" s="40">
        <f>Tabela13[[#This Row],[Persistencia]]*Tabela13[[#This Row],[Parâmetros]]*0.3</f>
        <v>1.2</v>
      </c>
      <c r="F11" s="40">
        <f>Tabela13[[#This Row],[Persistencia]]*Tabela13[[#This Row],[Parâmetros]]*0.3</f>
        <v>1.2</v>
      </c>
      <c r="G11" s="40">
        <f>Tabela13[[#This Row],[Persistencia]]*Tabela13[[#This Row],[Parâmetros]]*0.2</f>
        <v>0.8</v>
      </c>
      <c r="H11" s="40">
        <f>Tabela13[[#This Row],[Persistencia]]*Tabela13[[#This Row],[Parâmetros]]*0.1</f>
        <v>0.4</v>
      </c>
      <c r="I11" s="40">
        <f>Tabela13[[#This Row],[Persistencia]]*Tabela13[[#This Row],[Parâmetros]]*0.25</f>
        <v>1</v>
      </c>
      <c r="J11" s="40">
        <f>Tabela13[[#This Row],[Persistencia]]*Tabela13[[#This Row],[Parâmetros]]*0.1</f>
        <v>0.4</v>
      </c>
      <c r="K11" s="40">
        <f>Tabela13[[#This Row],[Persistencia]]*Tabela13[[#This Row],[Parâmetros]]*0.4</f>
        <v>1.6</v>
      </c>
      <c r="L11" s="40">
        <f>Tabela13[[#This Row],[Persistencia]]*Tabela13[[#This Row],[Parâmetros]]*0.5</f>
        <v>2</v>
      </c>
      <c r="M11" s="41"/>
      <c r="N11" s="48">
        <f>SUM(Tabela13[[#This Row],[Negócio]:[Regras]])</f>
        <v>9.4</v>
      </c>
    </row>
    <row r="12" spans="1:16">
      <c r="A12" s="18" t="s">
        <v>77</v>
      </c>
      <c r="B12" s="14">
        <v>4</v>
      </c>
      <c r="C12" s="40">
        <v>1</v>
      </c>
      <c r="D12" s="40">
        <f>Tabela13[[#This Row],[Persistencia]]*Tabela13[[#This Row],[Parâmetros]]*0.2</f>
        <v>0.8</v>
      </c>
      <c r="E12" s="40">
        <f>Tabela13[[#This Row],[Persistencia]]*Tabela13[[#This Row],[Parâmetros]]*0.3</f>
        <v>1.2</v>
      </c>
      <c r="F12" s="40">
        <f>Tabela13[[#This Row],[Persistencia]]*Tabela13[[#This Row],[Parâmetros]]*0.3</f>
        <v>1.2</v>
      </c>
      <c r="G12" s="40">
        <f>Tabela13[[#This Row],[Persistencia]]*Tabela13[[#This Row],[Parâmetros]]*0.2</f>
        <v>0.8</v>
      </c>
      <c r="H12" s="40">
        <f>Tabela13[[#This Row],[Persistencia]]*Tabela13[[#This Row],[Parâmetros]]*0.1</f>
        <v>0.4</v>
      </c>
      <c r="I12" s="40">
        <f>Tabela13[[#This Row],[Persistencia]]*Tabela13[[#This Row],[Parâmetros]]*0.25</f>
        <v>1</v>
      </c>
      <c r="J12" s="40">
        <f>Tabela13[[#This Row],[Persistencia]]*Tabela13[[#This Row],[Parâmetros]]*0.1</f>
        <v>0.4</v>
      </c>
      <c r="K12" s="40">
        <f>Tabela13[[#This Row],[Persistencia]]*Tabela13[[#This Row],[Parâmetros]]*0.4</f>
        <v>1.6</v>
      </c>
      <c r="L12" s="40">
        <f>Tabela13[[#This Row],[Persistencia]]*Tabela13[[#This Row],[Parâmetros]]*0.5</f>
        <v>2</v>
      </c>
      <c r="M12" s="41"/>
      <c r="N12" s="48">
        <f>SUM(Tabela13[[#This Row],[Negócio]:[Regras]])</f>
        <v>9.4</v>
      </c>
    </row>
    <row r="13" spans="1:16">
      <c r="A13" s="18" t="s">
        <v>78</v>
      </c>
      <c r="B13" s="14">
        <v>15</v>
      </c>
      <c r="C13" s="40">
        <v>1</v>
      </c>
      <c r="D13" s="40">
        <f>Tabela13[[#This Row],[Persistencia]]*Tabela13[[#This Row],[Parâmetros]]*0.2</f>
        <v>3</v>
      </c>
      <c r="E13" s="40">
        <f>Tabela13[[#This Row],[Persistencia]]*Tabela13[[#This Row],[Parâmetros]]*0.3</f>
        <v>4.5</v>
      </c>
      <c r="F13" s="40">
        <f>Tabela13[[#This Row],[Persistencia]]*Tabela13[[#This Row],[Parâmetros]]*0.3</f>
        <v>4.5</v>
      </c>
      <c r="G13" s="40">
        <f>Tabela13[[#This Row],[Persistencia]]*Tabela13[[#This Row],[Parâmetros]]*0.2</f>
        <v>3</v>
      </c>
      <c r="H13" s="40">
        <f>Tabela13[[#This Row],[Persistencia]]*Tabela13[[#This Row],[Parâmetros]]*0.1</f>
        <v>1.5</v>
      </c>
      <c r="I13" s="40">
        <f>Tabela13[[#This Row],[Persistencia]]*Tabela13[[#This Row],[Parâmetros]]*0.25</f>
        <v>3.75</v>
      </c>
      <c r="J13" s="40">
        <f>Tabela13[[#This Row],[Persistencia]]*Tabela13[[#This Row],[Parâmetros]]*0.1</f>
        <v>1.5</v>
      </c>
      <c r="K13" s="40">
        <f>Tabela13[[#This Row],[Persistencia]]*Tabela13[[#This Row],[Parâmetros]]*0.4</f>
        <v>6</v>
      </c>
      <c r="L13" s="40">
        <f>Tabela13[[#This Row],[Persistencia]]*Tabela13[[#This Row],[Parâmetros]]*0.5</f>
        <v>7.5</v>
      </c>
      <c r="M13" s="41"/>
      <c r="N13" s="48">
        <f>SUM(Tabela13[[#This Row],[Negócio]:[Regras]])</f>
        <v>35.25</v>
      </c>
      <c r="P13" s="22"/>
    </row>
    <row r="14" spans="1:16">
      <c r="A14" s="18" t="s">
        <v>79</v>
      </c>
      <c r="B14" s="14">
        <v>15</v>
      </c>
      <c r="C14" s="40">
        <v>1</v>
      </c>
      <c r="D14" s="40">
        <f>Tabela13[[#This Row],[Persistencia]]*Tabela13[[#This Row],[Parâmetros]]*0.2</f>
        <v>3</v>
      </c>
      <c r="E14" s="40">
        <f>Tabela13[[#This Row],[Persistencia]]*Tabela13[[#This Row],[Parâmetros]]*0.3</f>
        <v>4.5</v>
      </c>
      <c r="F14" s="40">
        <f>Tabela13[[#This Row],[Persistencia]]*Tabela13[[#This Row],[Parâmetros]]*0.3</f>
        <v>4.5</v>
      </c>
      <c r="G14" s="40">
        <f>Tabela13[[#This Row],[Persistencia]]*Tabela13[[#This Row],[Parâmetros]]*0.2</f>
        <v>3</v>
      </c>
      <c r="H14" s="40">
        <f>Tabela13[[#This Row],[Persistencia]]*Tabela13[[#This Row],[Parâmetros]]*0.1</f>
        <v>1.5</v>
      </c>
      <c r="I14" s="40">
        <f>Tabela13[[#This Row],[Persistencia]]*Tabela13[[#This Row],[Parâmetros]]*0.25</f>
        <v>3.75</v>
      </c>
      <c r="J14" s="40">
        <f>Tabela13[[#This Row],[Persistencia]]*Tabela13[[#This Row],[Parâmetros]]*0.1</f>
        <v>1.5</v>
      </c>
      <c r="K14" s="40">
        <f>Tabela13[[#This Row],[Persistencia]]*Tabela13[[#This Row],[Parâmetros]]*0.4</f>
        <v>6</v>
      </c>
      <c r="L14" s="40">
        <f>Tabela13[[#This Row],[Persistencia]]*Tabela13[[#This Row],[Parâmetros]]*0.5</f>
        <v>7.5</v>
      </c>
      <c r="M14" s="41"/>
      <c r="N14" s="48">
        <f>SUM(Tabela13[[#This Row],[Negócio]:[Regras]])</f>
        <v>35.25</v>
      </c>
      <c r="P14" s="22"/>
    </row>
    <row r="15" spans="1:16">
      <c r="A15" s="18" t="s">
        <v>80</v>
      </c>
      <c r="B15" s="14">
        <v>20</v>
      </c>
      <c r="C15" s="40">
        <v>1</v>
      </c>
      <c r="D15" s="40">
        <f>Tabela13[[#This Row],[Persistencia]]*Tabela13[[#This Row],[Parâmetros]]*0.2</f>
        <v>4</v>
      </c>
      <c r="E15" s="40">
        <f>Tabela13[[#This Row],[Persistencia]]*Tabela13[[#This Row],[Parâmetros]]*0.3</f>
        <v>6</v>
      </c>
      <c r="F15" s="40">
        <f>Tabela13[[#This Row],[Persistencia]]*Tabela13[[#This Row],[Parâmetros]]*0.3</f>
        <v>6</v>
      </c>
      <c r="G15" s="40">
        <f>Tabela13[[#This Row],[Persistencia]]*Tabela13[[#This Row],[Parâmetros]]*0.2</f>
        <v>4</v>
      </c>
      <c r="H15" s="40">
        <f>Tabela13[[#This Row],[Persistencia]]*Tabela13[[#This Row],[Parâmetros]]*0.1</f>
        <v>2</v>
      </c>
      <c r="I15" s="40">
        <f>Tabela13[[#This Row],[Persistencia]]*Tabela13[[#This Row],[Parâmetros]]*0.25</f>
        <v>5</v>
      </c>
      <c r="J15" s="40">
        <f>Tabela13[[#This Row],[Persistencia]]*Tabela13[[#This Row],[Parâmetros]]*0.1</f>
        <v>2</v>
      </c>
      <c r="K15" s="40">
        <f>Tabela13[[#This Row],[Persistencia]]*Tabela13[[#This Row],[Parâmetros]]*0.4</f>
        <v>8</v>
      </c>
      <c r="L15" s="40">
        <f>Tabela13[[#This Row],[Persistencia]]*Tabela13[[#This Row],[Parâmetros]]*0.5</f>
        <v>10</v>
      </c>
      <c r="M15" s="41"/>
      <c r="N15" s="48">
        <f>SUM(Tabela13[[#This Row],[Negócio]:[Regras]])</f>
        <v>47</v>
      </c>
    </row>
    <row r="16" spans="1:16">
      <c r="A16" s="18" t="s">
        <v>81</v>
      </c>
      <c r="B16" s="14">
        <v>3</v>
      </c>
      <c r="C16" s="40">
        <v>1</v>
      </c>
      <c r="D16" s="40">
        <f>Tabela13[[#This Row],[Persistencia]]*Tabela13[[#This Row],[Parâmetros]]*0.2</f>
        <v>0.60000000000000009</v>
      </c>
      <c r="E16" s="40">
        <f>Tabela13[[#This Row],[Persistencia]]*Tabela13[[#This Row],[Parâmetros]]*0.3</f>
        <v>0.89999999999999991</v>
      </c>
      <c r="F16" s="40">
        <f>Tabela13[[#This Row],[Persistencia]]*Tabela13[[#This Row],[Parâmetros]]*0.3</f>
        <v>0.89999999999999991</v>
      </c>
      <c r="G16" s="40">
        <f>Tabela13[[#This Row],[Persistencia]]*Tabela13[[#This Row],[Parâmetros]]*0.2</f>
        <v>0.60000000000000009</v>
      </c>
      <c r="H16" s="40">
        <f>Tabela13[[#This Row],[Persistencia]]*Tabela13[[#This Row],[Parâmetros]]*0.1</f>
        <v>0.30000000000000004</v>
      </c>
      <c r="I16" s="40">
        <f>Tabela13[[#This Row],[Persistencia]]*Tabela13[[#This Row],[Parâmetros]]*0.25</f>
        <v>0.75</v>
      </c>
      <c r="J16" s="40">
        <f>Tabela13[[#This Row],[Persistencia]]*Tabela13[[#This Row],[Parâmetros]]*0.1</f>
        <v>0.30000000000000004</v>
      </c>
      <c r="K16" s="40">
        <f>Tabela13[[#This Row],[Persistencia]]*Tabela13[[#This Row],[Parâmetros]]*0.4</f>
        <v>1.2000000000000002</v>
      </c>
      <c r="L16" s="40">
        <f>Tabela13[[#This Row],[Persistencia]]*Tabela13[[#This Row],[Parâmetros]]*0.5</f>
        <v>1.5</v>
      </c>
      <c r="M16" s="41"/>
      <c r="N16" s="48">
        <f>SUM(Tabela13[[#This Row],[Negócio]:[Regras]])</f>
        <v>7.05</v>
      </c>
    </row>
    <row r="17" spans="1:14">
      <c r="A17" s="18" t="s">
        <v>82</v>
      </c>
      <c r="B17" s="14">
        <v>10</v>
      </c>
      <c r="C17" s="40">
        <v>1</v>
      </c>
      <c r="D17" s="40">
        <f>Tabela13[[#This Row],[Persistencia]]*Tabela13[[#This Row],[Parâmetros]]*0.2</f>
        <v>2</v>
      </c>
      <c r="E17" s="40">
        <f>Tabela13[[#This Row],[Persistencia]]*Tabela13[[#This Row],[Parâmetros]]*0.3</f>
        <v>3</v>
      </c>
      <c r="F17" s="40">
        <f>Tabela13[[#This Row],[Persistencia]]*Tabela13[[#This Row],[Parâmetros]]*0.3</f>
        <v>3</v>
      </c>
      <c r="G17" s="40">
        <f>Tabela13[[#This Row],[Persistencia]]*Tabela13[[#This Row],[Parâmetros]]*0.2</f>
        <v>2</v>
      </c>
      <c r="H17" s="40">
        <f>Tabela13[[#This Row],[Persistencia]]*Tabela13[[#This Row],[Parâmetros]]*0.1</f>
        <v>1</v>
      </c>
      <c r="I17" s="40">
        <f>Tabela13[[#This Row],[Persistencia]]*Tabela13[[#This Row],[Parâmetros]]*0.25</f>
        <v>2.5</v>
      </c>
      <c r="J17" s="40">
        <f>Tabela13[[#This Row],[Persistencia]]*Tabela13[[#This Row],[Parâmetros]]*0.1</f>
        <v>1</v>
      </c>
      <c r="K17" s="40">
        <f>Tabela13[[#This Row],[Persistencia]]*Tabela13[[#This Row],[Parâmetros]]*0.4</f>
        <v>4</v>
      </c>
      <c r="L17" s="40">
        <f>Tabela13[[#This Row],[Persistencia]]*Tabela13[[#This Row],[Parâmetros]]*0.5</f>
        <v>5</v>
      </c>
      <c r="M17" s="41"/>
      <c r="N17" s="48">
        <f>SUM(Tabela13[[#This Row],[Negócio]:[Regras]])</f>
        <v>23.5</v>
      </c>
    </row>
    <row r="18" spans="1:14">
      <c r="A18" s="18" t="s">
        <v>83</v>
      </c>
      <c r="B18" s="14">
        <v>8</v>
      </c>
      <c r="C18" s="40">
        <v>1</v>
      </c>
      <c r="D18" s="40">
        <f>Tabela13[[#This Row],[Persistencia]]*Tabela13[[#This Row],[Parâmetros]]*0.2</f>
        <v>1.6</v>
      </c>
      <c r="E18" s="40">
        <f>Tabela13[[#This Row],[Persistencia]]*Tabela13[[#This Row],[Parâmetros]]*0.3</f>
        <v>2.4</v>
      </c>
      <c r="F18" s="40">
        <f>Tabela13[[#This Row],[Persistencia]]*Tabela13[[#This Row],[Parâmetros]]*0.3</f>
        <v>2.4</v>
      </c>
      <c r="G18" s="40">
        <f>Tabela13[[#This Row],[Persistencia]]*Tabela13[[#This Row],[Parâmetros]]*0.2</f>
        <v>1.6</v>
      </c>
      <c r="H18" s="40">
        <f>Tabela13[[#This Row],[Persistencia]]*Tabela13[[#This Row],[Parâmetros]]*0.1</f>
        <v>0.8</v>
      </c>
      <c r="I18" s="40">
        <f>Tabela13[[#This Row],[Persistencia]]*Tabela13[[#This Row],[Parâmetros]]*0.25</f>
        <v>2</v>
      </c>
      <c r="J18" s="40">
        <f>Tabela13[[#This Row],[Persistencia]]*Tabela13[[#This Row],[Parâmetros]]*0.1</f>
        <v>0.8</v>
      </c>
      <c r="K18" s="40">
        <f>Tabela13[[#This Row],[Persistencia]]*Tabela13[[#This Row],[Parâmetros]]*0.4</f>
        <v>3.2</v>
      </c>
      <c r="L18" s="40">
        <f>Tabela13[[#This Row],[Persistencia]]*Tabela13[[#This Row],[Parâmetros]]*0.5</f>
        <v>4</v>
      </c>
      <c r="M18" s="41"/>
      <c r="N18" s="48">
        <f>SUM(Tabela13[[#This Row],[Negócio]:[Regras]])</f>
        <v>18.8</v>
      </c>
    </row>
    <row r="19" spans="1:14">
      <c r="A19" s="18" t="s">
        <v>84</v>
      </c>
      <c r="B19" s="14">
        <v>8</v>
      </c>
      <c r="C19" s="40">
        <v>1</v>
      </c>
      <c r="D19" s="40">
        <f>Tabela13[[#This Row],[Persistencia]]*Tabela13[[#This Row],[Parâmetros]]*0.2</f>
        <v>1.6</v>
      </c>
      <c r="E19" s="40">
        <f>Tabela13[[#This Row],[Persistencia]]*Tabela13[[#This Row],[Parâmetros]]*0.3</f>
        <v>2.4</v>
      </c>
      <c r="F19" s="40">
        <f>Tabela13[[#This Row],[Persistencia]]*Tabela13[[#This Row],[Parâmetros]]*0.3</f>
        <v>2.4</v>
      </c>
      <c r="G19" s="40">
        <f>Tabela13[[#This Row],[Persistencia]]*Tabela13[[#This Row],[Parâmetros]]*0.2</f>
        <v>1.6</v>
      </c>
      <c r="H19" s="40">
        <f>Tabela13[[#This Row],[Persistencia]]*Tabela13[[#This Row],[Parâmetros]]*0.1</f>
        <v>0.8</v>
      </c>
      <c r="I19" s="40">
        <f>Tabela13[[#This Row],[Persistencia]]*Tabela13[[#This Row],[Parâmetros]]*0.25</f>
        <v>2</v>
      </c>
      <c r="J19" s="40">
        <f>Tabela13[[#This Row],[Persistencia]]*Tabela13[[#This Row],[Parâmetros]]*0.1</f>
        <v>0.8</v>
      </c>
      <c r="K19" s="40">
        <f>Tabela13[[#This Row],[Persistencia]]*Tabela13[[#This Row],[Parâmetros]]*0.4</f>
        <v>3.2</v>
      </c>
      <c r="L19" s="40">
        <f>Tabela13[[#This Row],[Persistencia]]*Tabela13[[#This Row],[Parâmetros]]*0.5</f>
        <v>4</v>
      </c>
      <c r="M19" s="41"/>
      <c r="N19" s="48">
        <f>SUM(Tabela13[[#This Row],[Negócio]:[Regras]])</f>
        <v>18.8</v>
      </c>
    </row>
    <row r="20" spans="1:14">
      <c r="A20" s="18" t="s">
        <v>85</v>
      </c>
      <c r="B20" s="14">
        <v>8</v>
      </c>
      <c r="C20" s="40">
        <v>1</v>
      </c>
      <c r="D20" s="40">
        <f>Tabela13[[#This Row],[Persistencia]]*Tabela13[[#This Row],[Parâmetros]]*0.2</f>
        <v>1.6</v>
      </c>
      <c r="E20" s="40">
        <f>Tabela13[[#This Row],[Persistencia]]*Tabela13[[#This Row],[Parâmetros]]*0.3</f>
        <v>2.4</v>
      </c>
      <c r="F20" s="40">
        <f>Tabela13[[#This Row],[Persistencia]]*Tabela13[[#This Row],[Parâmetros]]*0.3</f>
        <v>2.4</v>
      </c>
      <c r="G20" s="40">
        <f>Tabela13[[#This Row],[Persistencia]]*Tabela13[[#This Row],[Parâmetros]]*0.2</f>
        <v>1.6</v>
      </c>
      <c r="H20" s="40">
        <f>Tabela13[[#This Row],[Persistencia]]*Tabela13[[#This Row],[Parâmetros]]*0.1</f>
        <v>0.8</v>
      </c>
      <c r="I20" s="40">
        <f>Tabela13[[#This Row],[Persistencia]]*Tabela13[[#This Row],[Parâmetros]]*0.25</f>
        <v>2</v>
      </c>
      <c r="J20" s="40">
        <f>Tabela13[[#This Row],[Persistencia]]*Tabela13[[#This Row],[Parâmetros]]*0.1</f>
        <v>0.8</v>
      </c>
      <c r="K20" s="40">
        <f>Tabela13[[#This Row],[Persistencia]]*Tabela13[[#This Row],[Parâmetros]]*0.4</f>
        <v>3.2</v>
      </c>
      <c r="L20" s="40">
        <f>Tabela13[[#This Row],[Persistencia]]*Tabela13[[#This Row],[Parâmetros]]*0.5</f>
        <v>4</v>
      </c>
      <c r="M20" s="41"/>
      <c r="N20" s="48">
        <f>SUM(Tabela13[[#This Row],[Negócio]:[Regras]])</f>
        <v>18.8</v>
      </c>
    </row>
    <row r="21" spans="1:14">
      <c r="A21" s="18" t="s">
        <v>86</v>
      </c>
      <c r="B21" s="14">
        <v>8</v>
      </c>
      <c r="C21" s="40">
        <v>1</v>
      </c>
      <c r="D21" s="40">
        <f>Tabela13[[#This Row],[Persistencia]]*Tabela13[[#This Row],[Parâmetros]]*0.2</f>
        <v>1.6</v>
      </c>
      <c r="E21" s="40">
        <f>Tabela13[[#This Row],[Persistencia]]*Tabela13[[#This Row],[Parâmetros]]*0.3</f>
        <v>2.4</v>
      </c>
      <c r="F21" s="40">
        <f>Tabela13[[#This Row],[Persistencia]]*Tabela13[[#This Row],[Parâmetros]]*0.3</f>
        <v>2.4</v>
      </c>
      <c r="G21" s="40">
        <f>Tabela13[[#This Row],[Persistencia]]*Tabela13[[#This Row],[Parâmetros]]*0.2</f>
        <v>1.6</v>
      </c>
      <c r="H21" s="40">
        <f>Tabela13[[#This Row],[Persistencia]]*Tabela13[[#This Row],[Parâmetros]]*0.1</f>
        <v>0.8</v>
      </c>
      <c r="I21" s="40">
        <f>Tabela13[[#This Row],[Persistencia]]*Tabela13[[#This Row],[Parâmetros]]*0.25</f>
        <v>2</v>
      </c>
      <c r="J21" s="40">
        <f>Tabela13[[#This Row],[Persistencia]]*Tabela13[[#This Row],[Parâmetros]]*0.1</f>
        <v>0.8</v>
      </c>
      <c r="K21" s="40">
        <f>Tabela13[[#This Row],[Persistencia]]*Tabela13[[#This Row],[Parâmetros]]*0.4</f>
        <v>3.2</v>
      </c>
      <c r="L21" s="40">
        <f>Tabela13[[#This Row],[Persistencia]]*Tabela13[[#This Row],[Parâmetros]]*0.5</f>
        <v>4</v>
      </c>
      <c r="M21" s="40"/>
      <c r="N21" s="48">
        <f>SUM(Tabela13[[#This Row],[Negócio]:[Regras]])</f>
        <v>18.8</v>
      </c>
    </row>
    <row r="22" spans="1:14">
      <c r="A22" s="18" t="s">
        <v>88</v>
      </c>
      <c r="B22" s="14">
        <v>8</v>
      </c>
      <c r="C22" s="40">
        <v>1</v>
      </c>
      <c r="D22" s="40">
        <f>Tabela13[[#This Row],[Persistencia]]*Tabela13[[#This Row],[Parâmetros]]*0.2</f>
        <v>1.6</v>
      </c>
      <c r="E22" s="40">
        <f>Tabela13[[#This Row],[Persistencia]]*Tabela13[[#This Row],[Parâmetros]]*0.3</f>
        <v>2.4</v>
      </c>
      <c r="F22" s="40">
        <f>Tabela13[[#This Row],[Persistencia]]*Tabela13[[#This Row],[Parâmetros]]*0.3</f>
        <v>2.4</v>
      </c>
      <c r="G22" s="40">
        <f>Tabela13[[#This Row],[Persistencia]]*Tabela13[[#This Row],[Parâmetros]]*0.2</f>
        <v>1.6</v>
      </c>
      <c r="H22" s="40">
        <f>Tabela13[[#This Row],[Persistencia]]*Tabela13[[#This Row],[Parâmetros]]*0.1</f>
        <v>0.8</v>
      </c>
      <c r="I22" s="40">
        <f>Tabela13[[#This Row],[Persistencia]]*Tabela13[[#This Row],[Parâmetros]]*0.25</f>
        <v>2</v>
      </c>
      <c r="J22" s="40">
        <f>Tabela13[[#This Row],[Persistencia]]*Tabela13[[#This Row],[Parâmetros]]*0.1</f>
        <v>0.8</v>
      </c>
      <c r="K22" s="40">
        <f>Tabela13[[#This Row],[Persistencia]]*Tabela13[[#This Row],[Parâmetros]]*0.4</f>
        <v>3.2</v>
      </c>
      <c r="L22" s="40">
        <f>Tabela13[[#This Row],[Persistencia]]*Tabela13[[#This Row],[Parâmetros]]*0.5</f>
        <v>4</v>
      </c>
      <c r="M22" s="40"/>
      <c r="N22" s="48">
        <f>SUM(Tabela13[[#This Row],[Negócio]:[Regras]])</f>
        <v>18.8</v>
      </c>
    </row>
    <row r="23" spans="1:14">
      <c r="A23" s="18" t="s">
        <v>87</v>
      </c>
      <c r="B23" s="14">
        <v>8</v>
      </c>
      <c r="C23" s="40">
        <v>1</v>
      </c>
      <c r="D23" s="40">
        <f>Tabela13[[#This Row],[Persistencia]]*Tabela13[[#This Row],[Parâmetros]]*0.2</f>
        <v>1.6</v>
      </c>
      <c r="E23" s="40">
        <f>Tabela13[[#This Row],[Persistencia]]*Tabela13[[#This Row],[Parâmetros]]*0.3</f>
        <v>2.4</v>
      </c>
      <c r="F23" s="40">
        <f>Tabela13[[#This Row],[Persistencia]]*Tabela13[[#This Row],[Parâmetros]]*0.3</f>
        <v>2.4</v>
      </c>
      <c r="G23" s="40">
        <f>Tabela13[[#This Row],[Persistencia]]*Tabela13[[#This Row],[Parâmetros]]*0.2</f>
        <v>1.6</v>
      </c>
      <c r="H23" s="40">
        <f>Tabela13[[#This Row],[Persistencia]]*Tabela13[[#This Row],[Parâmetros]]*0.1</f>
        <v>0.8</v>
      </c>
      <c r="I23" s="40">
        <f>Tabela13[[#This Row],[Persistencia]]*Tabela13[[#This Row],[Parâmetros]]*0.25</f>
        <v>2</v>
      </c>
      <c r="J23" s="40">
        <f>Tabela13[[#This Row],[Persistencia]]*Tabela13[[#This Row],[Parâmetros]]*0.1</f>
        <v>0.8</v>
      </c>
      <c r="K23" s="40">
        <f>Tabela13[[#This Row],[Persistencia]]*Tabela13[[#This Row],[Parâmetros]]*0.4</f>
        <v>3.2</v>
      </c>
      <c r="L23" s="40">
        <f>Tabela13[[#This Row],[Persistencia]]*Tabela13[[#This Row],[Parâmetros]]*0.5</f>
        <v>4</v>
      </c>
      <c r="M23" s="40"/>
      <c r="N23" s="48">
        <f>SUM(Tabela13[[#This Row],[Negócio]:[Regras]])</f>
        <v>18.8</v>
      </c>
    </row>
    <row r="24" spans="1:14">
      <c r="A24" s="18" t="s">
        <v>89</v>
      </c>
      <c r="B24" s="14">
        <v>8</v>
      </c>
      <c r="C24" s="40">
        <v>1</v>
      </c>
      <c r="D24" s="40">
        <f>Tabela13[[#This Row],[Persistencia]]*Tabela13[[#This Row],[Parâmetros]]*0.2</f>
        <v>1.6</v>
      </c>
      <c r="E24" s="40">
        <f>Tabela13[[#This Row],[Persistencia]]*Tabela13[[#This Row],[Parâmetros]]*0.3</f>
        <v>2.4</v>
      </c>
      <c r="F24" s="40">
        <f>Tabela13[[#This Row],[Persistencia]]*Tabela13[[#This Row],[Parâmetros]]*0.3</f>
        <v>2.4</v>
      </c>
      <c r="G24" s="40">
        <f>Tabela13[[#This Row],[Persistencia]]*Tabela13[[#This Row],[Parâmetros]]*0.2</f>
        <v>1.6</v>
      </c>
      <c r="H24" s="40">
        <f>Tabela13[[#This Row],[Persistencia]]*Tabela13[[#This Row],[Parâmetros]]*0.1</f>
        <v>0.8</v>
      </c>
      <c r="I24" s="40">
        <f>Tabela13[[#This Row],[Persistencia]]*Tabela13[[#This Row],[Parâmetros]]*0.25</f>
        <v>2</v>
      </c>
      <c r="J24" s="40">
        <f>Tabela13[[#This Row],[Persistencia]]*Tabela13[[#This Row],[Parâmetros]]*0.1</f>
        <v>0.8</v>
      </c>
      <c r="K24" s="40">
        <f>Tabela13[[#This Row],[Persistencia]]*Tabela13[[#This Row],[Parâmetros]]*0.4</f>
        <v>3.2</v>
      </c>
      <c r="L24" s="40">
        <f>Tabela13[[#This Row],[Persistencia]]*Tabela13[[#This Row],[Parâmetros]]*0.5</f>
        <v>4</v>
      </c>
      <c r="M24" s="41"/>
      <c r="N24" s="48">
        <f>SUM(Tabela13[[#This Row],[Negócio]:[Regras]])</f>
        <v>18.8</v>
      </c>
    </row>
    <row r="25" spans="1:14">
      <c r="A25" s="18" t="s">
        <v>90</v>
      </c>
      <c r="B25" s="14">
        <v>8</v>
      </c>
      <c r="C25" s="40">
        <v>1</v>
      </c>
      <c r="D25" s="40">
        <f>Tabela13[[#This Row],[Persistencia]]*Tabela13[[#This Row],[Parâmetros]]*0.2</f>
        <v>1.6</v>
      </c>
      <c r="E25" s="40">
        <f>Tabela13[[#This Row],[Persistencia]]*Tabela13[[#This Row],[Parâmetros]]*0.3</f>
        <v>2.4</v>
      </c>
      <c r="F25" s="40">
        <f>Tabela13[[#This Row],[Persistencia]]*Tabela13[[#This Row],[Parâmetros]]*0.3</f>
        <v>2.4</v>
      </c>
      <c r="G25" s="40">
        <f>Tabela13[[#This Row],[Persistencia]]*Tabela13[[#This Row],[Parâmetros]]*0.2</f>
        <v>1.6</v>
      </c>
      <c r="H25" s="40">
        <f>Tabela13[[#This Row],[Persistencia]]*Tabela13[[#This Row],[Parâmetros]]*0.1</f>
        <v>0.8</v>
      </c>
      <c r="I25" s="40">
        <f>Tabela13[[#This Row],[Persistencia]]*Tabela13[[#This Row],[Parâmetros]]*0.25</f>
        <v>2</v>
      </c>
      <c r="J25" s="40">
        <f>Tabela13[[#This Row],[Persistencia]]*Tabela13[[#This Row],[Parâmetros]]*0.1</f>
        <v>0.8</v>
      </c>
      <c r="K25" s="40">
        <f>Tabela13[[#This Row],[Persistencia]]*Tabela13[[#This Row],[Parâmetros]]*0.4</f>
        <v>3.2</v>
      </c>
      <c r="L25" s="40">
        <f>Tabela13[[#This Row],[Persistencia]]*Tabela13[[#This Row],[Parâmetros]]*0.5</f>
        <v>4</v>
      </c>
      <c r="M25" s="41"/>
      <c r="N25" s="48">
        <f>SUM(Tabela13[[#This Row],[Negócio]:[Regras]])</f>
        <v>18.8</v>
      </c>
    </row>
    <row r="26" spans="1:14">
      <c r="A26" s="18" t="s">
        <v>91</v>
      </c>
      <c r="B26" s="14">
        <v>10</v>
      </c>
      <c r="C26" s="40">
        <v>1</v>
      </c>
      <c r="D26" s="40">
        <f>Tabela13[[#This Row],[Persistencia]]*Tabela13[[#This Row],[Parâmetros]]*0.2</f>
        <v>2</v>
      </c>
      <c r="E26" s="40">
        <f>Tabela13[[#This Row],[Persistencia]]*Tabela13[[#This Row],[Parâmetros]]*0.3</f>
        <v>3</v>
      </c>
      <c r="F26" s="40">
        <f>Tabela13[[#This Row],[Persistencia]]*Tabela13[[#This Row],[Parâmetros]]*0.3</f>
        <v>3</v>
      </c>
      <c r="G26" s="40">
        <f>Tabela13[[#This Row],[Persistencia]]*Tabela13[[#This Row],[Parâmetros]]*0.2</f>
        <v>2</v>
      </c>
      <c r="H26" s="40">
        <f>Tabela13[[#This Row],[Persistencia]]*Tabela13[[#This Row],[Parâmetros]]*0.1</f>
        <v>1</v>
      </c>
      <c r="I26" s="40">
        <f>Tabela13[[#This Row],[Persistencia]]*Tabela13[[#This Row],[Parâmetros]]*0.25</f>
        <v>2.5</v>
      </c>
      <c r="J26" s="40">
        <f>Tabela13[[#This Row],[Persistencia]]*Tabela13[[#This Row],[Parâmetros]]*0.1</f>
        <v>1</v>
      </c>
      <c r="K26" s="40">
        <f>Tabela13[[#This Row],[Persistencia]]*Tabela13[[#This Row],[Parâmetros]]*0.4</f>
        <v>4</v>
      </c>
      <c r="L26" s="40">
        <f>Tabela13[[#This Row],[Persistencia]]*Tabela13[[#This Row],[Parâmetros]]*0.5</f>
        <v>5</v>
      </c>
      <c r="M26" s="41"/>
      <c r="N26" s="48">
        <f>SUM(Tabela13[[#This Row],[Negócio]:[Regras]])</f>
        <v>23.5</v>
      </c>
    </row>
    <row r="27" spans="1:14">
      <c r="A27" s="18" t="s">
        <v>92</v>
      </c>
      <c r="B27" s="14">
        <v>4</v>
      </c>
      <c r="C27" s="40">
        <v>1</v>
      </c>
      <c r="D27" s="40">
        <f>Tabela13[[#This Row],[Persistencia]]*Tabela13[[#This Row],[Parâmetros]]*0.2</f>
        <v>0.8</v>
      </c>
      <c r="E27" s="40">
        <f>Tabela13[[#This Row],[Persistencia]]*Tabela13[[#This Row],[Parâmetros]]*0.3</f>
        <v>1.2</v>
      </c>
      <c r="F27" s="40">
        <f>Tabela13[[#This Row],[Persistencia]]*Tabela13[[#This Row],[Parâmetros]]*0.3</f>
        <v>1.2</v>
      </c>
      <c r="G27" s="40">
        <f>Tabela13[[#This Row],[Persistencia]]*Tabela13[[#This Row],[Parâmetros]]*0.2</f>
        <v>0.8</v>
      </c>
      <c r="H27" s="40">
        <f>Tabela13[[#This Row],[Persistencia]]*Tabela13[[#This Row],[Parâmetros]]*0.1</f>
        <v>0.4</v>
      </c>
      <c r="I27" s="40">
        <f>Tabela13[[#This Row],[Persistencia]]*Tabela13[[#This Row],[Parâmetros]]*0.25</f>
        <v>1</v>
      </c>
      <c r="J27" s="40">
        <f>Tabela13[[#This Row],[Persistencia]]*Tabela13[[#This Row],[Parâmetros]]*0.1</f>
        <v>0.4</v>
      </c>
      <c r="K27" s="40">
        <f>Tabela13[[#This Row],[Persistencia]]*Tabela13[[#This Row],[Parâmetros]]*0.4</f>
        <v>1.6</v>
      </c>
      <c r="L27" s="40">
        <f>Tabela13[[#This Row],[Persistencia]]*Tabela13[[#This Row],[Parâmetros]]*0.5</f>
        <v>2</v>
      </c>
      <c r="M27" s="41"/>
      <c r="N27" s="48">
        <f>SUM(Tabela13[[#This Row],[Negócio]:[Regras]])</f>
        <v>9.4</v>
      </c>
    </row>
    <row r="28" spans="1:14">
      <c r="A28" s="18" t="s">
        <v>93</v>
      </c>
      <c r="B28" s="14">
        <v>10</v>
      </c>
      <c r="C28" s="40">
        <v>1</v>
      </c>
      <c r="D28" s="40">
        <f>Tabela13[[#This Row],[Persistencia]]*Tabela13[[#This Row],[Parâmetros]]*0.2</f>
        <v>2</v>
      </c>
      <c r="E28" s="40">
        <f>Tabela13[[#This Row],[Persistencia]]*Tabela13[[#This Row],[Parâmetros]]*0.3</f>
        <v>3</v>
      </c>
      <c r="F28" s="40">
        <f>Tabela13[[#This Row],[Persistencia]]*Tabela13[[#This Row],[Parâmetros]]*0.3</f>
        <v>3</v>
      </c>
      <c r="G28" s="40">
        <f>Tabela13[[#This Row],[Persistencia]]*Tabela13[[#This Row],[Parâmetros]]*0.2</f>
        <v>2</v>
      </c>
      <c r="H28" s="40">
        <f>Tabela13[[#This Row],[Persistencia]]*Tabela13[[#This Row],[Parâmetros]]*0.1</f>
        <v>1</v>
      </c>
      <c r="I28" s="40">
        <f>Tabela13[[#This Row],[Persistencia]]*Tabela13[[#This Row],[Parâmetros]]*0.25</f>
        <v>2.5</v>
      </c>
      <c r="J28" s="40">
        <f>Tabela13[[#This Row],[Persistencia]]*Tabela13[[#This Row],[Parâmetros]]*0.1</f>
        <v>1</v>
      </c>
      <c r="K28" s="40">
        <f>Tabela13[[#This Row],[Persistencia]]*Tabela13[[#This Row],[Parâmetros]]*0.4</f>
        <v>4</v>
      </c>
      <c r="L28" s="40">
        <f>Tabela13[[#This Row],[Persistencia]]*Tabela13[[#This Row],[Parâmetros]]*0.5</f>
        <v>5</v>
      </c>
      <c r="M28" s="41"/>
      <c r="N28" s="48">
        <f>SUM(Tabela13[[#This Row],[Negócio]:[Regras]])</f>
        <v>23.5</v>
      </c>
    </row>
    <row r="29" spans="1:14">
      <c r="A29" s="18" t="s">
        <v>94</v>
      </c>
      <c r="B29" s="14">
        <v>4</v>
      </c>
      <c r="C29" s="40">
        <v>1</v>
      </c>
      <c r="D29" s="40">
        <f>Tabela13[[#This Row],[Persistencia]]*Tabela13[[#This Row],[Parâmetros]]*0.2</f>
        <v>0.8</v>
      </c>
      <c r="E29" s="40">
        <f>Tabela13[[#This Row],[Persistencia]]*Tabela13[[#This Row],[Parâmetros]]*0.3</f>
        <v>1.2</v>
      </c>
      <c r="F29" s="40">
        <f>Tabela13[[#This Row],[Persistencia]]*Tabela13[[#This Row],[Parâmetros]]*0.3</f>
        <v>1.2</v>
      </c>
      <c r="G29" s="40">
        <f>Tabela13[[#This Row],[Persistencia]]*Tabela13[[#This Row],[Parâmetros]]*0.2</f>
        <v>0.8</v>
      </c>
      <c r="H29" s="40">
        <f>Tabela13[[#This Row],[Persistencia]]*Tabela13[[#This Row],[Parâmetros]]*0.1</f>
        <v>0.4</v>
      </c>
      <c r="I29" s="40">
        <f>Tabela13[[#This Row],[Persistencia]]*Tabela13[[#This Row],[Parâmetros]]*0.25</f>
        <v>1</v>
      </c>
      <c r="J29" s="40">
        <f>Tabela13[[#This Row],[Persistencia]]*Tabela13[[#This Row],[Parâmetros]]*0.1</f>
        <v>0.4</v>
      </c>
      <c r="K29" s="40">
        <f>Tabela13[[#This Row],[Persistencia]]*Tabela13[[#This Row],[Parâmetros]]*0.4</f>
        <v>1.6</v>
      </c>
      <c r="L29" s="40">
        <f>Tabela13[[#This Row],[Persistencia]]*Tabela13[[#This Row],[Parâmetros]]*0.5</f>
        <v>2</v>
      </c>
      <c r="M29" s="41"/>
      <c r="N29" s="48">
        <f>SUM(Tabela13[[#This Row],[Negócio]:[Regras]])</f>
        <v>9.4</v>
      </c>
    </row>
    <row r="30" spans="1:14">
      <c r="A30" s="18" t="s">
        <v>95</v>
      </c>
      <c r="B30" s="14">
        <v>4</v>
      </c>
      <c r="C30" s="40">
        <v>1</v>
      </c>
      <c r="D30" s="40">
        <f>Tabela13[[#This Row],[Persistencia]]*Tabela13[[#This Row],[Parâmetros]]*0.2</f>
        <v>0.8</v>
      </c>
      <c r="E30" s="40">
        <f>Tabela13[[#This Row],[Persistencia]]*Tabela13[[#This Row],[Parâmetros]]*0.3</f>
        <v>1.2</v>
      </c>
      <c r="F30" s="40">
        <f>Tabela13[[#This Row],[Persistencia]]*Tabela13[[#This Row],[Parâmetros]]*0.3</f>
        <v>1.2</v>
      </c>
      <c r="G30" s="40">
        <f>Tabela13[[#This Row],[Persistencia]]*Tabela13[[#This Row],[Parâmetros]]*0.2</f>
        <v>0.8</v>
      </c>
      <c r="H30" s="40">
        <f>Tabela13[[#This Row],[Persistencia]]*Tabela13[[#This Row],[Parâmetros]]*0.1</f>
        <v>0.4</v>
      </c>
      <c r="I30" s="40">
        <f>Tabela13[[#This Row],[Persistencia]]*Tabela13[[#This Row],[Parâmetros]]*0.25</f>
        <v>1</v>
      </c>
      <c r="J30" s="40">
        <f>Tabela13[[#This Row],[Persistencia]]*Tabela13[[#This Row],[Parâmetros]]*0.1</f>
        <v>0.4</v>
      </c>
      <c r="K30" s="40">
        <f>Tabela13[[#This Row],[Persistencia]]*Tabela13[[#This Row],[Parâmetros]]*0.4</f>
        <v>1.6</v>
      </c>
      <c r="L30" s="40">
        <f>Tabela13[[#This Row],[Persistencia]]*Tabela13[[#This Row],[Parâmetros]]*0.5</f>
        <v>2</v>
      </c>
      <c r="M30" s="41"/>
      <c r="N30" s="48">
        <f>SUM(Tabela13[[#This Row],[Negócio]:[Regras]])</f>
        <v>9.4</v>
      </c>
    </row>
    <row r="31" spans="1:14" ht="15.75" thickBot="1">
      <c r="A31" s="24"/>
      <c r="B31" s="25"/>
      <c r="C31" s="26"/>
      <c r="D31" s="43">
        <f>Tabela13[[#This Row],[Persistencia]]*Tabela13[[#This Row],[Parâmetros]]*0.2</f>
        <v>0</v>
      </c>
      <c r="E31" s="43">
        <f>Tabela13[[#This Row],[Persistencia]]*Tabela13[[#This Row],[Parâmetros]]*0.3</f>
        <v>0</v>
      </c>
      <c r="F31" s="43">
        <f>Tabela13[[#This Row],[Persistencia]]*Tabela13[[#This Row],[Parâmetros]]*0.3</f>
        <v>0</v>
      </c>
      <c r="G31" s="43">
        <f>Tabela13[[#This Row],[Persistencia]]*Tabela13[[#This Row],[Parâmetros]]*0.2</f>
        <v>0</v>
      </c>
      <c r="H31" s="43">
        <f>Tabela13[[#This Row],[Persistencia]]*Tabela13[[#This Row],[Parâmetros]]*0.1</f>
        <v>0</v>
      </c>
      <c r="I31" s="43">
        <f>Tabela13[[#This Row],[Persistencia]]*Tabela13[[#This Row],[Parâmetros]]*0.25</f>
        <v>0</v>
      </c>
      <c r="J31" s="43">
        <f>Tabela13[[#This Row],[Persistencia]]*Tabela13[[#This Row],[Parâmetros]]*0.1</f>
        <v>0</v>
      </c>
      <c r="K31" s="44">
        <f>Tabela13[[#This Row],[Persistencia]]*Tabela13[[#This Row],[Parâmetros]]*0.4</f>
        <v>0</v>
      </c>
      <c r="L31" s="43">
        <f>Tabela13[[#This Row],[Persistencia]]*Tabela13[[#This Row],[Parâmetros]]*0.5</f>
        <v>0</v>
      </c>
      <c r="M31" s="16"/>
      <c r="N31" s="49">
        <f t="shared" ref="N31" si="0">SUBTOTAL(3,C31:M31)*B31</f>
        <v>0</v>
      </c>
    </row>
    <row r="32" spans="1:14" ht="15.75" thickBot="1">
      <c r="A32" s="29" t="s">
        <v>65</v>
      </c>
      <c r="B32" s="31">
        <f>SUBTOTAL(9,B2:B31)*11</f>
        <v>2640</v>
      </c>
      <c r="C32" s="45">
        <f>SUM(C2:C30)</f>
        <v>29</v>
      </c>
      <c r="D32" s="46">
        <f>Tabela13[[#This Row],[Persistencia]]*Tabela13[[#This Row],[Parâmetros]]*0.2</f>
        <v>15312</v>
      </c>
      <c r="E32" s="46">
        <f>Tabela13[[#This Row],[Persistencia]]*Tabela13[[#This Row],[Parâmetros]]*0.3</f>
        <v>22968</v>
      </c>
      <c r="F32" s="46">
        <f>Tabela13[[#This Row],[Persistencia]]*Tabela13[[#This Row],[Parâmetros]]*0.3</f>
        <v>22968</v>
      </c>
      <c r="G32" s="46">
        <f>Tabela13[[#This Row],[Persistencia]]*Tabela13[[#This Row],[Parâmetros]]*0.2</f>
        <v>15312</v>
      </c>
      <c r="H32" s="46">
        <f>Tabela13[[#This Row],[Persistencia]]*Tabela13[[#This Row],[Parâmetros]]*0.1</f>
        <v>7656</v>
      </c>
      <c r="I32" s="46">
        <f>Tabela13[[#This Row],[Persistencia]]*Tabela13[[#This Row],[Parâmetros]]*0.25</f>
        <v>19140</v>
      </c>
      <c r="J32" s="46">
        <f>Tabela13[[#This Row],[Persistencia]]*Tabela13[[#This Row],[Parâmetros]]*0.1</f>
        <v>7656</v>
      </c>
      <c r="K32" s="46">
        <f>Tabela13[[#This Row],[Persistencia]]*Tabela13[[#This Row],[Parâmetros]]*0.4</f>
        <v>30624</v>
      </c>
      <c r="L32" s="46">
        <f>Tabela13[[#This Row],[Persistencia]]*Tabela13[[#This Row],[Parâmetros]]*0.5</f>
        <v>38280</v>
      </c>
      <c r="M32" s="33"/>
      <c r="N32" s="47">
        <f>SUM(N2:N31)-C32</f>
        <v>535.00000000000011</v>
      </c>
    </row>
    <row r="34" spans="8:14">
      <c r="H34" s="60" t="s">
        <v>100</v>
      </c>
      <c r="I34" s="60"/>
      <c r="J34" s="52">
        <v>40</v>
      </c>
      <c r="K34" s="60" t="s">
        <v>99</v>
      </c>
      <c r="L34" s="60"/>
      <c r="N34" s="50">
        <f>N32*0.7*J34</f>
        <v>14980.000000000002</v>
      </c>
    </row>
    <row r="35" spans="8:14">
      <c r="H35" s="60" t="s">
        <v>101</v>
      </c>
      <c r="I35" s="60"/>
      <c r="J35" s="52">
        <v>80</v>
      </c>
      <c r="K35" s="60" t="s">
        <v>105</v>
      </c>
      <c r="L35" s="60"/>
      <c r="N35" s="50">
        <f>N32*0.3*J35</f>
        <v>12840.000000000002</v>
      </c>
    </row>
    <row r="36" spans="8:14">
      <c r="K36" s="60" t="s">
        <v>102</v>
      </c>
      <c r="L36" s="60"/>
      <c r="N36" s="50">
        <f>N35+N34</f>
        <v>27820.000000000004</v>
      </c>
    </row>
    <row r="37" spans="8:14">
      <c r="K37" s="60" t="s">
        <v>97</v>
      </c>
      <c r="L37" s="60"/>
      <c r="N37" s="50">
        <f>N32/4</f>
        <v>133.75000000000003</v>
      </c>
    </row>
    <row r="38" spans="8:14">
      <c r="K38" s="60" t="s">
        <v>103</v>
      </c>
      <c r="L38" s="60"/>
      <c r="N38" s="50">
        <f>N37/5</f>
        <v>26.750000000000007</v>
      </c>
    </row>
    <row r="39" spans="8:14">
      <c r="K39" s="60" t="s">
        <v>104</v>
      </c>
      <c r="L39" s="60"/>
      <c r="N39" s="50">
        <f>N38/4</f>
        <v>6.6875000000000018</v>
      </c>
    </row>
    <row r="40" spans="8:14">
      <c r="K40" s="60" t="s">
        <v>98</v>
      </c>
      <c r="L40" s="60"/>
      <c r="N40" s="51">
        <f>N36/N39</f>
        <v>4159.9999999999991</v>
      </c>
    </row>
  </sheetData>
  <mergeCells count="9">
    <mergeCell ref="H34:I34"/>
    <mergeCell ref="H35:I35"/>
    <mergeCell ref="K36:L36"/>
    <mergeCell ref="K37:L37"/>
    <mergeCell ref="K38:L38"/>
    <mergeCell ref="K39:L39"/>
    <mergeCell ref="K40:L40"/>
    <mergeCell ref="K34:L34"/>
    <mergeCell ref="K35:L35"/>
  </mergeCells>
  <pageMargins left="0.511811024" right="0.511811024" top="0.78740157499999996" bottom="0.78740157499999996" header="0.31496062000000002" footer="0.31496062000000002"/>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Definição </vt:lpstr>
      <vt:lpstr>Data conclusão</vt:lpstr>
      <vt:lpstr>Horas de Desenvolvimento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dc:creator>
  <cp:lastModifiedBy>Sandro Mucio</cp:lastModifiedBy>
  <cp:lastPrinted>2019-11-19T17:51:23Z</cp:lastPrinted>
  <dcterms:created xsi:type="dcterms:W3CDTF">2019-11-12T01:56:52Z</dcterms:created>
  <dcterms:modified xsi:type="dcterms:W3CDTF">2019-11-27T02:23:35Z</dcterms:modified>
</cp:coreProperties>
</file>